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heckCompatibility="1"/>
  <mc:AlternateContent xmlns:mc="http://schemas.openxmlformats.org/markup-compatibility/2006">
    <mc:Choice Requires="x15">
      <x15ac:absPath xmlns:x15ac="http://schemas.microsoft.com/office/spreadsheetml/2010/11/ac" url="/Users/jpsamuel78/Google Drive/Gdrive - Costing Model Spreadsheet Data/"/>
    </mc:Choice>
  </mc:AlternateContent>
  <xr:revisionPtr revIDLastSave="0" documentId="13_ncr:1_{21519F9F-7CA2-3F4A-8CFF-3D34F73BF428}" xr6:coauthVersionLast="36" xr6:coauthVersionMax="36" xr10:uidLastSave="{00000000-0000-0000-0000-000000000000}"/>
  <bookViews>
    <workbookView xWindow="0" yWindow="460" windowWidth="25600" windowHeight="14680" tabRatio="500" xr2:uid="{00000000-000D-0000-FFFF-FFFF00000000}"/>
  </bookViews>
  <sheets>
    <sheet name="Final Table" sheetId="2" r:id="rId1"/>
    <sheet name="Long Term Annualiz. table" sheetId="3" r:id="rId2"/>
    <sheet name="METHOD" sheetId="21" r:id="rId3"/>
    <sheet name="Hours" sheetId="5" r:id="rId4"/>
    <sheet name="Full Costs" sheetId="16" r:id="rId5"/>
    <sheet name="Shared Costs" sheetId="18" r:id="rId6"/>
    <sheet name="Capital Costs" sheetId="19" r:id="rId7"/>
    <sheet name="Nursing staff" sheetId="10" r:id="rId8"/>
    <sheet name="Theatre staff" sheetId="11" r:id="rId9"/>
    <sheet name="Electricity" sheetId="22" r:id="rId10"/>
    <sheet name="Essential Consumables" sheetId="28" r:id="rId11"/>
    <sheet name="Linen&amp;Laundry" sheetId="14" r:id="rId12"/>
    <sheet name="HR staff" sheetId="6" r:id="rId13"/>
    <sheet name="CSSD staff" sheetId="8" r:id="rId14"/>
    <sheet name="Engineers" sheetId="9" r:id="rId15"/>
    <sheet name="Top Mngmt" sheetId="12" r:id="rId16"/>
    <sheet name="Head Office budget" sheetId="24" r:id="rId17"/>
    <sheet name="Supl Chain" sheetId="7" r:id="rId18"/>
    <sheet name="Construction" sheetId="15" r:id="rId19"/>
    <sheet name="CSSD Equipment" sheetId="25" r:id="rId20"/>
    <sheet name="AirCon filters Maint" sheetId="29" r:id="rId21"/>
    <sheet name="Staff numbers" sheetId="13" r:id="rId2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D8" i="2"/>
  <c r="E8" i="2" s="1"/>
  <c r="B15" i="28"/>
  <c r="D30" i="3" l="1"/>
  <c r="D29" i="3"/>
  <c r="D28" i="3"/>
  <c r="D27" i="3"/>
  <c r="D26" i="3"/>
  <c r="D25" i="3"/>
  <c r="D22" i="3"/>
  <c r="E22" i="3" s="1"/>
  <c r="D14" i="18"/>
  <c r="E14" i="18"/>
  <c r="D12" i="18"/>
  <c r="D22" i="2"/>
  <c r="E22" i="2" s="1"/>
  <c r="D7" i="29"/>
  <c r="D4" i="29"/>
  <c r="D3" i="29"/>
  <c r="D16" i="19"/>
  <c r="D15" i="19"/>
  <c r="D14" i="19"/>
  <c r="D13" i="19"/>
  <c r="D12" i="19"/>
  <c r="D11" i="19"/>
  <c r="D3" i="19"/>
  <c r="D30" i="2"/>
  <c r="D29" i="2"/>
  <c r="D28" i="2"/>
  <c r="D27" i="2"/>
  <c r="D26" i="2"/>
  <c r="D25" i="2"/>
  <c r="E12" i="19" l="1"/>
  <c r="E3" i="19"/>
  <c r="F26" i="2"/>
  <c r="E26" i="2"/>
  <c r="D10" i="25"/>
  <c r="D3" i="25"/>
  <c r="D4" i="25"/>
  <c r="D5" i="25"/>
  <c r="D6" i="25"/>
  <c r="D7" i="25"/>
  <c r="D8" i="25"/>
  <c r="D9" i="25"/>
  <c r="D2" i="25"/>
  <c r="E26" i="3" l="1"/>
  <c r="D6" i="22"/>
  <c r="D5" i="22"/>
  <c r="E4" i="19"/>
  <c r="E5" i="19"/>
  <c r="E6" i="19"/>
  <c r="E7" i="19"/>
  <c r="E2" i="19"/>
  <c r="E16" i="19"/>
  <c r="E15" i="19"/>
  <c r="E14" i="19"/>
  <c r="E13" i="19"/>
  <c r="E11" i="19"/>
  <c r="D8" i="19"/>
  <c r="E8" i="19" s="1"/>
  <c r="D2" i="18"/>
  <c r="D3" i="18"/>
  <c r="D4" i="18"/>
  <c r="D5" i="18"/>
  <c r="D6" i="18"/>
  <c r="D7" i="18"/>
  <c r="D8" i="18"/>
  <c r="D9" i="18"/>
  <c r="D10" i="18"/>
  <c r="D11" i="18"/>
  <c r="C10" i="16"/>
  <c r="B10" i="16"/>
  <c r="E27" i="2"/>
  <c r="C3" i="15"/>
  <c r="E3" i="15" s="1"/>
  <c r="C4" i="15"/>
  <c r="E4" i="15" s="1"/>
  <c r="F25" i="2"/>
  <c r="E27" i="3"/>
  <c r="E29" i="3"/>
  <c r="E28" i="3"/>
  <c r="D2" i="3"/>
  <c r="E2" i="3" s="1"/>
  <c r="D3" i="3"/>
  <c r="F3" i="2" s="1"/>
  <c r="D4" i="3"/>
  <c r="F4" i="2" s="1"/>
  <c r="D5" i="3"/>
  <c r="E5" i="3" s="1"/>
  <c r="D6" i="3"/>
  <c r="E6" i="3" s="1"/>
  <c r="D7" i="3"/>
  <c r="F7" i="2" s="1"/>
  <c r="D9" i="3"/>
  <c r="F9" i="2" s="1"/>
  <c r="D12" i="3"/>
  <c r="E12" i="3" s="1"/>
  <c r="D13" i="3"/>
  <c r="E13" i="3" s="1"/>
  <c r="D14" i="3"/>
  <c r="F14" i="2" s="1"/>
  <c r="D15" i="3"/>
  <c r="F15" i="2" s="1"/>
  <c r="D16" i="3"/>
  <c r="E16" i="3" s="1"/>
  <c r="D17" i="3"/>
  <c r="E17" i="3" s="1"/>
  <c r="D18" i="3"/>
  <c r="F18" i="2" s="1"/>
  <c r="D19" i="3"/>
  <c r="F19" i="2" s="1"/>
  <c r="D20" i="3"/>
  <c r="E20" i="3" s="1"/>
  <c r="D21" i="3"/>
  <c r="E21" i="3" s="1"/>
  <c r="F30" i="2"/>
  <c r="E28" i="2"/>
  <c r="E29" i="2"/>
  <c r="E30" i="2"/>
  <c r="E23" i="14"/>
  <c r="D16" i="14"/>
  <c r="D11" i="14"/>
  <c r="D3" i="14"/>
  <c r="D8" i="14"/>
  <c r="D4" i="14"/>
  <c r="D6" i="14"/>
  <c r="D5" i="14"/>
  <c r="D7" i="14"/>
  <c r="D24" i="14" s="1"/>
  <c r="D10" i="14"/>
  <c r="D12" i="14"/>
  <c r="D19" i="14"/>
  <c r="D18" i="14"/>
  <c r="D17" i="14"/>
  <c r="D20" i="14"/>
  <c r="D20" i="2"/>
  <c r="E20" i="2"/>
  <c r="D19" i="2"/>
  <c r="E19" i="2"/>
  <c r="D9" i="2"/>
  <c r="E9" i="2" s="1"/>
  <c r="D32" i="14"/>
  <c r="D27" i="14"/>
  <c r="D30" i="14" s="1"/>
  <c r="B23" i="14"/>
  <c r="D13" i="14"/>
  <c r="D14" i="14"/>
  <c r="D9" i="14"/>
  <c r="D21" i="14"/>
  <c r="D22" i="14"/>
  <c r="D15" i="14"/>
  <c r="D3" i="2"/>
  <c r="E3" i="2" s="1"/>
  <c r="D4" i="2"/>
  <c r="D5" i="2"/>
  <c r="E5" i="2" s="1"/>
  <c r="D6" i="2"/>
  <c r="E6" i="2" s="1"/>
  <c r="D21" i="2"/>
  <c r="E21" i="2" s="1"/>
  <c r="D7" i="2"/>
  <c r="D12" i="2"/>
  <c r="E12" i="2" s="1"/>
  <c r="D13" i="2"/>
  <c r="E13" i="2" s="1"/>
  <c r="D14" i="2"/>
  <c r="E14" i="2" s="1"/>
  <c r="D15" i="2"/>
  <c r="D16" i="2"/>
  <c r="E16" i="2" s="1"/>
  <c r="D17" i="2"/>
  <c r="E17" i="2" s="1"/>
  <c r="D18" i="2"/>
  <c r="E18" i="2" s="1"/>
  <c r="D3" i="7"/>
  <c r="D4" i="7"/>
  <c r="D5" i="7"/>
  <c r="D7" i="12"/>
  <c r="D6" i="12"/>
  <c r="D5" i="12"/>
  <c r="D4" i="12"/>
  <c r="D3" i="12"/>
  <c r="D2" i="12"/>
  <c r="D4" i="11"/>
  <c r="D5" i="11" s="1"/>
  <c r="D3" i="11"/>
  <c r="D2" i="11"/>
  <c r="D2" i="10"/>
  <c r="D7" i="10" s="1"/>
  <c r="D6" i="10"/>
  <c r="D5" i="10"/>
  <c r="D4" i="10"/>
  <c r="D3" i="10"/>
  <c r="D3" i="9"/>
  <c r="D2" i="9"/>
  <c r="D4" i="9" s="1"/>
  <c r="D4" i="8"/>
  <c r="D3" i="8"/>
  <c r="D2" i="8"/>
  <c r="D2" i="7"/>
  <c r="D6" i="7" s="1"/>
  <c r="D4" i="6"/>
  <c r="D3" i="6"/>
  <c r="D2" i="6"/>
  <c r="D5" i="6" s="1"/>
  <c r="M6" i="5"/>
  <c r="J6" i="5"/>
  <c r="E15" i="2"/>
  <c r="E4" i="2"/>
  <c r="E7" i="2"/>
  <c r="D2" i="2"/>
  <c r="E2" i="2" s="1"/>
  <c r="E25" i="2"/>
  <c r="E4" i="3" l="1"/>
  <c r="D8" i="12"/>
  <c r="E19" i="3"/>
  <c r="E15" i="3"/>
  <c r="E9" i="3"/>
  <c r="H4" i="15"/>
  <c r="I4" i="15" s="1"/>
  <c r="E18" i="19"/>
  <c r="E33" i="2"/>
  <c r="E1048560" i="2" s="1"/>
  <c r="H3" i="15"/>
  <c r="I3" i="15" s="1"/>
  <c r="I5" i="15" s="1"/>
  <c r="F29" i="2"/>
  <c r="F21" i="2"/>
  <c r="F17" i="2"/>
  <c r="F13" i="2"/>
  <c r="F6" i="2"/>
  <c r="F2" i="2"/>
  <c r="E30" i="3"/>
  <c r="E25" i="3"/>
  <c r="E18" i="3"/>
  <c r="E14" i="3"/>
  <c r="E7" i="3"/>
  <c r="D32" i="2"/>
  <c r="D32" i="3"/>
  <c r="D18" i="19"/>
  <c r="F28" i="2"/>
  <c r="F20" i="2"/>
  <c r="F16" i="2"/>
  <c r="F12" i="2"/>
  <c r="F5" i="2"/>
  <c r="F27" i="2"/>
  <c r="E3" i="3"/>
  <c r="I7" i="15" l="1"/>
  <c r="I9" i="15"/>
  <c r="F33" i="2"/>
  <c r="E33" i="3"/>
  <c r="G3" i="3"/>
</calcChain>
</file>

<file path=xl/sharedStrings.xml><?xml version="1.0" encoding="utf-8"?>
<sst xmlns="http://schemas.openxmlformats.org/spreadsheetml/2006/main" count="373" uniqueCount="230">
  <si>
    <t>Nursing staff</t>
  </si>
  <si>
    <t>Theatre Clerk</t>
  </si>
  <si>
    <t>Electricity</t>
  </si>
  <si>
    <t>Water</t>
  </si>
  <si>
    <t>Human Resources staff</t>
  </si>
  <si>
    <t>Supply chain management</t>
  </si>
  <si>
    <t>CSSD staff</t>
  </si>
  <si>
    <t>Engineers</t>
  </si>
  <si>
    <t>Correction Factor</t>
  </si>
  <si>
    <t>RAND PER MINUTE:</t>
  </si>
  <si>
    <t>Total R/min</t>
  </si>
  <si>
    <t>TOTAL RAND/MIN</t>
  </si>
  <si>
    <t>IT Equipment (3 yr depr)</t>
  </si>
  <si>
    <t>Security</t>
  </si>
  <si>
    <t>Head Office</t>
  </si>
  <si>
    <t>Hospital Managers (top 7)</t>
  </si>
  <si>
    <t>Mon</t>
  </si>
  <si>
    <t>Tue</t>
  </si>
  <si>
    <t>Wed</t>
  </si>
  <si>
    <t>Thu</t>
  </si>
  <si>
    <t>Fri</t>
  </si>
  <si>
    <t>Sat</t>
  </si>
  <si>
    <t>Sun/Public Holiday</t>
  </si>
  <si>
    <t>THEATRE A</t>
  </si>
  <si>
    <t>THEATRE B</t>
  </si>
  <si>
    <t>THEATRE C</t>
  </si>
  <si>
    <t>Total Hrs per week</t>
  </si>
  <si>
    <t>Manager</t>
  </si>
  <si>
    <t>Admin staff</t>
  </si>
  <si>
    <t>Clerks</t>
  </si>
  <si>
    <t>Amount</t>
  </si>
  <si>
    <t>Total</t>
  </si>
  <si>
    <t>Correction factor</t>
  </si>
  <si>
    <t>The ratio of all theatre staff to total hospital staff. 4%</t>
  </si>
  <si>
    <t>General Workers</t>
  </si>
  <si>
    <t>Operators</t>
  </si>
  <si>
    <t>Clerk</t>
  </si>
  <si>
    <t>Associate Engineer</t>
  </si>
  <si>
    <t>Chief Engineer</t>
  </si>
  <si>
    <t>Specialized Prof Nurse</t>
  </si>
  <si>
    <t>Prof Nurse</t>
  </si>
  <si>
    <t>Staff Nurse</t>
  </si>
  <si>
    <t>Nursing Assistant</t>
  </si>
  <si>
    <t>Cleaner</t>
  </si>
  <si>
    <t>Porter</t>
  </si>
  <si>
    <t>Chief Executive Officer</t>
  </si>
  <si>
    <t>Clinical Manager</t>
  </si>
  <si>
    <t>Nursing Dept Manager</t>
  </si>
  <si>
    <t>Facility Manager</t>
  </si>
  <si>
    <t>Deputy Finance Director</t>
  </si>
  <si>
    <t>Assistant Managers</t>
  </si>
  <si>
    <t>AVAILABLE CLINICAL THEATRE HOURS</t>
  </si>
  <si>
    <t>Consumables bought for surgical theatre as percentage of all consumables bought. 23%</t>
  </si>
  <si>
    <t>Percentage of all sterilized packs that is specifically for main theatre use. 62%</t>
  </si>
  <si>
    <t>Percentage of job cards specifically for main theatre. 40%</t>
  </si>
  <si>
    <t>100% of cost used towards calculation</t>
  </si>
  <si>
    <t>NSH STAFFING NUMBERS</t>
  </si>
  <si>
    <t>Theatre nurses</t>
  </si>
  <si>
    <t>Total theatre staff</t>
  </si>
  <si>
    <t>Total nursing staff</t>
  </si>
  <si>
    <t>Total NSH staff</t>
  </si>
  <si>
    <t>Item</t>
  </si>
  <si>
    <t>Pillow cases</t>
  </si>
  <si>
    <t>Trousers</t>
  </si>
  <si>
    <t>Vests</t>
  </si>
  <si>
    <t>Laundry cost per item</t>
  </si>
  <si>
    <t>Laundry cycles per month</t>
  </si>
  <si>
    <t>Laundry cost for one wash</t>
  </si>
  <si>
    <t>Monthly laundry cost</t>
  </si>
  <si>
    <t>Yearly laundry cost</t>
  </si>
  <si>
    <t>Laundry</t>
  </si>
  <si>
    <t>Total Hrs per year</t>
  </si>
  <si>
    <t>10 Weekday public holidays Hrs lost</t>
  </si>
  <si>
    <t>Total available Hrs per year</t>
  </si>
  <si>
    <t>Municipal Rates</t>
  </si>
  <si>
    <t>Insurance</t>
  </si>
  <si>
    <t>Main Theatre</t>
  </si>
  <si>
    <t>CSSD</t>
  </si>
  <si>
    <t>Cost of land</t>
  </si>
  <si>
    <t>Total Construction cost</t>
  </si>
  <si>
    <t>Chlorhexidine</t>
  </si>
  <si>
    <t>Trendelenburg covers</t>
  </si>
  <si>
    <t>Towels - bath</t>
  </si>
  <si>
    <t>Towels - Large</t>
  </si>
  <si>
    <t>Towels - Medium</t>
  </si>
  <si>
    <t>Towels - Small</t>
  </si>
  <si>
    <t>Sheets - Bed</t>
  </si>
  <si>
    <t>Sheets - Draw</t>
  </si>
  <si>
    <t>Sheets - Abdominal</t>
  </si>
  <si>
    <t>Leggings - perineal</t>
  </si>
  <si>
    <t>Theatre Shoes</t>
  </si>
  <si>
    <t>Gowns - Surgical</t>
  </si>
  <si>
    <t>Gowns - Operation adult</t>
  </si>
  <si>
    <t>Gowns - Operation child</t>
  </si>
  <si>
    <t>Dresses - Nurse</t>
  </si>
  <si>
    <t>Blankets - Bed</t>
  </si>
  <si>
    <t>Gowns - Patient Adult</t>
  </si>
  <si>
    <t>Gowns - Patient Child</t>
  </si>
  <si>
    <t>Average used per day</t>
  </si>
  <si>
    <t>Total approx amount</t>
  </si>
  <si>
    <t>Total (ZAR)</t>
  </si>
  <si>
    <t>Salary (ZAR)</t>
  </si>
  <si>
    <t xml:space="preserve">Total </t>
  </si>
  <si>
    <t xml:space="preserve">Porters </t>
  </si>
  <si>
    <t xml:space="preserve">Cleaners </t>
  </si>
  <si>
    <t>Additional percentage</t>
  </si>
  <si>
    <t>Linen (3 yr depr)</t>
  </si>
  <si>
    <t xml:space="preserve">Equipment in 3 theatres </t>
  </si>
  <si>
    <t>Surgical packs/trays</t>
  </si>
  <si>
    <t>Construction (Theatre + CSSD)</t>
  </si>
  <si>
    <t>Total Annual Cost</t>
  </si>
  <si>
    <t>Total purchase cost</t>
  </si>
  <si>
    <t>Purchase cost (ZAR)</t>
  </si>
  <si>
    <t>Workforce correction factor. 6,8%</t>
  </si>
  <si>
    <t>TOTAL AMOUNT (ZAR):</t>
  </si>
  <si>
    <t>Factored Amount per year (ZAR)</t>
  </si>
  <si>
    <t>Amount (ZAR)</t>
  </si>
  <si>
    <t>Avge Hrs per working day</t>
  </si>
  <si>
    <t>Hrs lost on weekday Public Holiday</t>
  </si>
  <si>
    <r>
      <t>Area (m</t>
    </r>
    <r>
      <rPr>
        <u/>
        <vertAlign val="superscript"/>
        <sz val="12"/>
        <color theme="1"/>
        <rFont val="Times New Roman"/>
        <family val="1"/>
      </rPr>
      <t>2</t>
    </r>
    <r>
      <rPr>
        <u/>
        <sz val="12"/>
        <color theme="1"/>
        <rFont val="Times New Roman"/>
        <family val="1"/>
      </rPr>
      <t>)</t>
    </r>
  </si>
  <si>
    <r>
      <t>Cost (R34000/m</t>
    </r>
    <r>
      <rPr>
        <u/>
        <vertAlign val="superscript"/>
        <sz val="12"/>
        <color theme="1"/>
        <rFont val="Times New Roman"/>
        <family val="1"/>
      </rPr>
      <t>2</t>
    </r>
    <r>
      <rPr>
        <u/>
        <sz val="12"/>
        <color theme="1"/>
        <rFont val="Times New Roman"/>
        <family val="1"/>
      </rPr>
      <t>)</t>
    </r>
  </si>
  <si>
    <t>RAND PER MINUTE</t>
  </si>
  <si>
    <t>TOTAL (ZAR)</t>
  </si>
  <si>
    <t>Correction fx</t>
  </si>
  <si>
    <t>Factored Amount (ZAR)</t>
  </si>
  <si>
    <t>RAND PER MIN</t>
  </si>
  <si>
    <t>SHARED COSTS:</t>
  </si>
  <si>
    <t>Costs:</t>
  </si>
  <si>
    <t>Data obtained from:</t>
  </si>
  <si>
    <t>Percentage used for model:</t>
  </si>
  <si>
    <t>HR (Persal system)</t>
  </si>
  <si>
    <t>Theatre staff*</t>
  </si>
  <si>
    <t>HR staff</t>
  </si>
  <si>
    <t>HR - Persal</t>
  </si>
  <si>
    <t>Supply chain mx staff</t>
  </si>
  <si>
    <t>Hospital managers</t>
  </si>
  <si>
    <t>NSH Budget</t>
  </si>
  <si>
    <t>Head office</t>
  </si>
  <si>
    <t>Provincial Budget</t>
  </si>
  <si>
    <t>Private hospital in Cape Town</t>
  </si>
  <si>
    <t>City of Cape Town water bills</t>
  </si>
  <si>
    <t>General Equipment</t>
  </si>
  <si>
    <t>Full theatre inventory replacement cost</t>
  </si>
  <si>
    <t>Surgicak packs/trays</t>
  </si>
  <si>
    <t>IT Equipment</t>
  </si>
  <si>
    <t>IT Department</t>
  </si>
  <si>
    <t>Depreciated over 3 yrs</t>
  </si>
  <si>
    <t>Linen</t>
  </si>
  <si>
    <t>Construction cost</t>
  </si>
  <si>
    <t>* - Includes theatre nurses, clerk, cleaners and porters</t>
  </si>
  <si>
    <r>
      <t>Theatre construction cost/m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multiplied by theatre and CSSD floor area. Landcost (7,5%) added</t>
    </r>
  </si>
  <si>
    <t>Direct measurement of Theatre and CSSD usage measured directly by engineers</t>
  </si>
  <si>
    <t>FBU JAC pharmacy data</t>
  </si>
  <si>
    <t>Linen audit from laundry manager
Capital and “cost per wash” costing from Provincial Laundry manager
Daily usage from Operational manager: Theatres</t>
  </si>
  <si>
    <t xml:space="preserve">Inventory from Instrument Management System </t>
  </si>
  <si>
    <t>Linen inventory replacement cost from Provincial Manager: Laundry Services</t>
  </si>
  <si>
    <t>SHARED:</t>
  </si>
  <si>
    <t>Annualised over 3 yrs</t>
  </si>
  <si>
    <t>Total available minutes per year</t>
  </si>
  <si>
    <t>FULL COSTS:</t>
  </si>
  <si>
    <t>CAPITAL COSTS:</t>
  </si>
  <si>
    <t>FULL:</t>
  </si>
  <si>
    <t>CAPITAL:</t>
  </si>
  <si>
    <t>CAPITAL COSTS: (Short term)</t>
  </si>
  <si>
    <t>CAPITAL COSTS: (Long term)</t>
  </si>
  <si>
    <t>AREA</t>
  </si>
  <si>
    <t>Correction Fx</t>
  </si>
  <si>
    <t>Theatre A,B,C</t>
  </si>
  <si>
    <t>Cost (ZAR)</t>
  </si>
  <si>
    <t>Air Con per theatre</t>
  </si>
  <si>
    <t>Total ZAR</t>
  </si>
  <si>
    <t>Workforce correction fx</t>
  </si>
  <si>
    <t>6.8%</t>
  </si>
  <si>
    <t>Annual total cost</t>
  </si>
  <si>
    <t>Head Office 2018 budget</t>
  </si>
  <si>
    <t>NSH receives 3.2% of total Provincial Health Budget</t>
  </si>
  <si>
    <t>Therefore, 3.2% of Head Office budget allocated to NSH</t>
  </si>
  <si>
    <t>Cost</t>
  </si>
  <si>
    <t>Autoclaves (two)</t>
  </si>
  <si>
    <t>Ultrasonic Washer</t>
  </si>
  <si>
    <t>Instrument Washers (three)</t>
  </si>
  <si>
    <t>Furniture</t>
  </si>
  <si>
    <t>Instrument Carts</t>
  </si>
  <si>
    <t>Racking</t>
  </si>
  <si>
    <t>Linen Racks</t>
  </si>
  <si>
    <t>ETO Sterilizer</t>
  </si>
  <si>
    <t>CSSD Equipment</t>
  </si>
  <si>
    <t>Category</t>
  </si>
  <si>
    <t>Medical Waste</t>
  </si>
  <si>
    <t>TOTAL</t>
  </si>
  <si>
    <t>Essential Consumables</t>
  </si>
  <si>
    <t>RAND PER MINUTE: (ST) Equipment -7 yrs Construction -20 yrs</t>
  </si>
  <si>
    <r>
      <t xml:space="preserve">RAND PER MINUTE: (LT) </t>
    </r>
    <r>
      <rPr>
        <u/>
        <sz val="12"/>
        <color rgb="FF00B0F0"/>
        <rFont val="Times New Roman"/>
        <family val="1"/>
      </rPr>
      <t>Equipment - 10 yrs Construction - 30 yrs</t>
    </r>
  </si>
  <si>
    <t>Annualised 7yrs</t>
  </si>
  <si>
    <t>Annualised 20yrs</t>
  </si>
  <si>
    <t>Annualised 3yrs</t>
  </si>
  <si>
    <t>Depreciated 3yrs</t>
  </si>
  <si>
    <t>Annualised 10yrs</t>
  </si>
  <si>
    <t>Annualised 30yrs</t>
  </si>
  <si>
    <t xml:space="preserve">CSSD Equipment </t>
  </si>
  <si>
    <t xml:space="preserve">Surgical packs/trays </t>
  </si>
  <si>
    <t xml:space="preserve">IT Equipment </t>
  </si>
  <si>
    <t xml:space="preserve">Linen </t>
  </si>
  <si>
    <t>Air Con filters/maintenance</t>
  </si>
  <si>
    <t>Standard filters</t>
  </si>
  <si>
    <t>HEPA filters</t>
  </si>
  <si>
    <t>Amount used per year</t>
  </si>
  <si>
    <t>Engineering average maintenance cost</t>
  </si>
  <si>
    <t>AirCon services two theatre complexes (Main + Obstetrics) so 50% correction factor will be applied to our model</t>
  </si>
  <si>
    <t>Data from LOGIS system</t>
  </si>
  <si>
    <t>AirCon filters/Maintenance</t>
  </si>
  <si>
    <t>Engineering Dept estimates - applied to main OT complex only</t>
  </si>
  <si>
    <t>CSSD equipment</t>
  </si>
  <si>
    <t>Inventory replacement costs</t>
  </si>
  <si>
    <t>Annualised over 7/10 yrs</t>
  </si>
  <si>
    <t>Annualised over 20/30 yrs</t>
  </si>
  <si>
    <t>Annualised 10ys</t>
  </si>
  <si>
    <t>Annualised 30ys</t>
  </si>
  <si>
    <t>Annualised 3ys</t>
  </si>
  <si>
    <t>Gloves-disposable sundries</t>
  </si>
  <si>
    <t>Surgical Masks</t>
  </si>
  <si>
    <t>Hand sanitiser</t>
  </si>
  <si>
    <t>Linen savers</t>
  </si>
  <si>
    <t>Medical Consumables</t>
  </si>
  <si>
    <t>Medical minor assets</t>
  </si>
  <si>
    <t>Stationary</t>
  </si>
  <si>
    <t>Toiletries</t>
  </si>
  <si>
    <t>Cleaning supplies</t>
  </si>
  <si>
    <t>Air conditioning energy use</t>
  </si>
  <si>
    <t>Calculated using hourly ambient temperatures, to a control temp of 18-21'C for a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</si>
</sst>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rgb="FF00B0F0"/>
      <name val="Times New Roman"/>
      <family val="1"/>
    </font>
    <font>
      <sz val="12"/>
      <color rgb="FFFF0000"/>
      <name val="Times New Roman"/>
      <family val="1"/>
    </font>
    <font>
      <u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B0F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</borders>
  <cellStyleXfs count="1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4" fontId="0" fillId="0" borderId="0" xfId="0" applyNumberFormat="1"/>
    <xf numFmtId="2" fontId="0" fillId="0" borderId="0" xfId="0" applyNumberFormat="1"/>
    <xf numFmtId="4" fontId="0" fillId="0" borderId="0" xfId="5" applyNumberFormat="1" applyFont="1"/>
    <xf numFmtId="0" fontId="2" fillId="0" borderId="0" xfId="0" applyFont="1"/>
    <xf numFmtId="43" fontId="0" fillId="0" borderId="0" xfId="5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wrapText="1"/>
    </xf>
    <xf numFmtId="43" fontId="7" fillId="0" borderId="0" xfId="5" applyFont="1"/>
    <xf numFmtId="4" fontId="7" fillId="0" borderId="0" xfId="0" applyNumberFormat="1" applyFont="1" applyBorder="1"/>
    <xf numFmtId="164" fontId="7" fillId="0" borderId="0" xfId="0" applyNumberFormat="1" applyFont="1"/>
    <xf numFmtId="4" fontId="7" fillId="0" borderId="5" xfId="0" applyNumberFormat="1" applyFont="1" applyBorder="1"/>
    <xf numFmtId="0" fontId="10" fillId="0" borderId="0" xfId="0" applyFont="1"/>
    <xf numFmtId="2" fontId="10" fillId="0" borderId="0" xfId="0" applyNumberFormat="1" applyFont="1"/>
    <xf numFmtId="4" fontId="10" fillId="0" borderId="4" xfId="0" applyNumberFormat="1" applyFont="1" applyBorder="1"/>
    <xf numFmtId="4" fontId="8" fillId="0" borderId="0" xfId="0" applyNumberFormat="1" applyFont="1"/>
    <xf numFmtId="4" fontId="10" fillId="0" borderId="0" xfId="0" applyNumberFormat="1" applyFont="1"/>
    <xf numFmtId="43" fontId="7" fillId="0" borderId="5" xfId="0" applyNumberFormat="1" applyFont="1" applyBorder="1"/>
    <xf numFmtId="4" fontId="10" fillId="0" borderId="1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/>
    <xf numFmtId="165" fontId="7" fillId="0" borderId="0" xfId="5" applyNumberFormat="1" applyFont="1" applyBorder="1"/>
    <xf numFmtId="2" fontId="7" fillId="0" borderId="0" xfId="0" applyNumberFormat="1" applyFont="1" applyBorder="1"/>
    <xf numFmtId="165" fontId="7" fillId="0" borderId="0" xfId="0" applyNumberFormat="1" applyFont="1" applyBorder="1"/>
    <xf numFmtId="165" fontId="7" fillId="0" borderId="5" xfId="0" applyNumberFormat="1" applyFont="1" applyBorder="1"/>
    <xf numFmtId="43" fontId="7" fillId="0" borderId="0" xfId="0" applyNumberFormat="1" applyFont="1" applyBorder="1"/>
    <xf numFmtId="43" fontId="7" fillId="0" borderId="0" xfId="0" applyNumberFormat="1" applyFont="1"/>
    <xf numFmtId="0" fontId="7" fillId="0" borderId="0" xfId="0" applyFont="1" applyAlignment="1"/>
    <xf numFmtId="43" fontId="7" fillId="0" borderId="2" xfId="0" applyNumberFormat="1" applyFont="1" applyBorder="1"/>
    <xf numFmtId="0" fontId="8" fillId="0" borderId="0" xfId="0" applyFont="1"/>
    <xf numFmtId="0" fontId="7" fillId="0" borderId="5" xfId="0" applyFont="1" applyBorder="1" applyAlignment="1">
      <alignment horizontal="center"/>
    </xf>
    <xf numFmtId="0" fontId="7" fillId="0" borderId="3" xfId="0" applyFont="1" applyBorder="1"/>
    <xf numFmtId="0" fontId="12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/>
    <xf numFmtId="43" fontId="7" fillId="0" borderId="2" xfId="5" applyFont="1" applyBorder="1"/>
    <xf numFmtId="43" fontId="7" fillId="0" borderId="0" xfId="5" applyFont="1" applyBorder="1"/>
    <xf numFmtId="0" fontId="13" fillId="0" borderId="0" xfId="0" applyFont="1"/>
    <xf numFmtId="0" fontId="7" fillId="0" borderId="0" xfId="0" applyFont="1" applyAlignment="1">
      <alignment wrapText="1"/>
    </xf>
    <xf numFmtId="0" fontId="7" fillId="0" borderId="5" xfId="0" applyFont="1" applyBorder="1"/>
    <xf numFmtId="2" fontId="8" fillId="0" borderId="0" xfId="0" applyNumberFormat="1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43" fontId="16" fillId="0" borderId="0" xfId="0" applyNumberFormat="1" applyFont="1"/>
    <xf numFmtId="4" fontId="16" fillId="0" borderId="0" xfId="0" applyNumberFormat="1" applyFont="1"/>
    <xf numFmtId="2" fontId="7" fillId="0" borderId="2" xfId="0" applyNumberFormat="1" applyFont="1" applyBorder="1"/>
    <xf numFmtId="43" fontId="17" fillId="0" borderId="0" xfId="5" applyFont="1"/>
    <xf numFmtId="4" fontId="7" fillId="0" borderId="2" xfId="0" applyNumberFormat="1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9" fontId="7" fillId="0" borderId="0" xfId="0" applyNumberFormat="1" applyFont="1"/>
    <xf numFmtId="166" fontId="7" fillId="0" borderId="0" xfId="0" applyNumberFormat="1" applyFont="1"/>
    <xf numFmtId="0" fontId="1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9" fillId="0" borderId="0" xfId="0" applyFont="1"/>
    <xf numFmtId="164" fontId="16" fillId="0" borderId="0" xfId="0" applyNumberFormat="1" applyFont="1"/>
    <xf numFmtId="0" fontId="7" fillId="0" borderId="2" xfId="0" applyFont="1" applyBorder="1"/>
    <xf numFmtId="0" fontId="7" fillId="0" borderId="9" xfId="0" applyFont="1" applyBorder="1"/>
    <xf numFmtId="0" fontId="7" fillId="0" borderId="5" xfId="0" applyFont="1" applyBorder="1" applyAlignment="1"/>
    <xf numFmtId="4" fontId="20" fillId="0" borderId="0" xfId="0" applyNumberFormat="1" applyFont="1"/>
    <xf numFmtId="43" fontId="7" fillId="0" borderId="10" xfId="0" applyNumberFormat="1" applyFont="1" applyBorder="1"/>
    <xf numFmtId="4" fontId="16" fillId="0" borderId="2" xfId="0" applyNumberFormat="1" applyFont="1" applyBorder="1"/>
    <xf numFmtId="165" fontId="7" fillId="0" borderId="0" xfId="5" applyNumberFormat="1" applyFont="1"/>
    <xf numFmtId="165" fontId="7" fillId="0" borderId="2" xfId="0" applyNumberFormat="1" applyFont="1" applyBorder="1"/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left" wrapText="1"/>
    </xf>
    <xf numFmtId="43" fontId="7" fillId="0" borderId="3" xfId="0" applyNumberFormat="1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10" fontId="7" fillId="0" borderId="0" xfId="0" applyNumberFormat="1" applyFont="1" applyAlignment="1">
      <alignment horizontal="center"/>
    </xf>
  </cellXfs>
  <cellStyles count="118">
    <cellStyle name="Comma" xfId="5" builtinId="3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Rand/min contributions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321780089989"/>
          <c:y val="0.14942857142857099"/>
          <c:w val="0.63553518700787404"/>
          <c:h val="0.7395318539727989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50-1A47-BC65-63D7EF13351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50-1A47-BC65-63D7EF13351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50-1A47-BC65-63D7EF13351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50-1A47-BC65-63D7EF13351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50-1A47-BC65-63D7EF13351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050-1A47-BC65-63D7EF13351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050-1A47-BC65-63D7EF13351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050-1A47-BC65-63D7EF13351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050-1A47-BC65-63D7EF133512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050-1A47-BC65-63D7EF133512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050-1A47-BC65-63D7EF133512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050-1A47-BC65-63D7EF133512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050-1A47-BC65-63D7EF133512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050-1A47-BC65-63D7EF133512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050-1A47-BC65-63D7EF133512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050-1A47-BC65-63D7EF133512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050-1A47-BC65-63D7EF133512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050-1A47-BC65-63D7EF133512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050-1A47-BC65-63D7EF133512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050-1A47-BC65-63D7EF133512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050-1A47-BC65-63D7EF133512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050-1A47-BC65-63D7EF133512}"/>
              </c:ext>
            </c:extLst>
          </c:dPt>
          <c:dPt>
            <c:idx val="22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050-1A47-BC65-63D7EF133512}"/>
              </c:ext>
            </c:extLst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050-1A47-BC65-63D7EF133512}"/>
              </c:ext>
            </c:extLst>
          </c:dPt>
          <c:dPt>
            <c:idx val="24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050-1A47-BC65-63D7EF133512}"/>
              </c:ext>
            </c:extLst>
          </c:dPt>
          <c:dPt>
            <c:idx val="25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050-1A47-BC65-63D7EF133512}"/>
              </c:ext>
            </c:extLst>
          </c:dPt>
          <c:dPt>
            <c:idx val="26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0F5-9D47-9660-2894C6872F28}"/>
              </c:ext>
            </c:extLst>
          </c:dPt>
          <c:dPt>
            <c:idx val="27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D5A1-834D-8D26-7912A239C48A}"/>
              </c:ext>
            </c:extLst>
          </c:dPt>
          <c:dPt>
            <c:idx val="28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D5A1-834D-8D26-7912A239C48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NURSING STAFF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50-1A47-BC65-63D7EF133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'Final Table'!$F$2:$F$30</c:f>
              <c:numCache>
                <c:formatCode>#,##0.00</c:formatCode>
                <c:ptCount val="29"/>
                <c:pt idx="0">
                  <c:v>11.299988799213617</c:v>
                </c:pt>
                <c:pt idx="1">
                  <c:v>0.42277978684877643</c:v>
                </c:pt>
                <c:pt idx="2">
                  <c:v>0.32852853225723005</c:v>
                </c:pt>
                <c:pt idx="3">
                  <c:v>0.46214242847534792</c:v>
                </c:pt>
                <c:pt idx="4">
                  <c:v>1.0983560970562367</c:v>
                </c:pt>
                <c:pt idx="5">
                  <c:v>6.8426108438098196E-2</c:v>
                </c:pt>
                <c:pt idx="6">
                  <c:v>1.4038840602203899</c:v>
                </c:pt>
                <c:pt idx="7">
                  <c:v>1.1742076672357598</c:v>
                </c:pt>
                <c:pt idx="10">
                  <c:v>0.18718447514097991</c:v>
                </c:pt>
                <c:pt idx="11">
                  <c:v>1.4401035163484917</c:v>
                </c:pt>
                <c:pt idx="12">
                  <c:v>1.9370610458378601</c:v>
                </c:pt>
                <c:pt idx="13">
                  <c:v>0.39486689430389571</c:v>
                </c:pt>
                <c:pt idx="14">
                  <c:v>0.71302424186455593</c:v>
                </c:pt>
                <c:pt idx="15">
                  <c:v>0.5109058927000879</c:v>
                </c:pt>
                <c:pt idx="16">
                  <c:v>2.1248900615655235</c:v>
                </c:pt>
                <c:pt idx="17">
                  <c:v>0.5407208583992964</c:v>
                </c:pt>
                <c:pt idx="18">
                  <c:v>9.954883377308707E-2</c:v>
                </c:pt>
                <c:pt idx="19">
                  <c:v>9.4913378188214617E-2</c:v>
                </c:pt>
                <c:pt idx="20" formatCode="General">
                  <c:v>0.11</c:v>
                </c:pt>
                <c:pt idx="23">
                  <c:v>2.6636662972411922</c:v>
                </c:pt>
                <c:pt idx="24">
                  <c:v>0.33501413840602207</c:v>
                </c:pt>
                <c:pt idx="25">
                  <c:v>0.8446439571046096</c:v>
                </c:pt>
                <c:pt idx="26">
                  <c:v>2.8105109093686345</c:v>
                </c:pt>
                <c:pt idx="27">
                  <c:v>2.6020031119043927E-2</c:v>
                </c:pt>
                <c:pt idx="28">
                  <c:v>0.37011781088864742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050-1A47-BC65-63D7EF13351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75503062117197"/>
          <c:y val="0.113412073490814"/>
          <c:w val="0.137725407563491"/>
          <c:h val="0.8316622922134729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13</xdr:row>
      <xdr:rowOff>101600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70800" y="274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2235200</xdr:colOff>
      <xdr:row>56</xdr:row>
      <xdr:rowOff>76200</xdr:rowOff>
    </xdr:from>
    <xdr:to>
      <xdr:col>4</xdr:col>
      <xdr:colOff>1143000</xdr:colOff>
      <xdr:row>89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3</xdr:row>
      <xdr:rowOff>101600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29400" y="335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60"/>
  <sheetViews>
    <sheetView tabSelected="1" topLeftCell="A2" zoomScale="90" zoomScaleNormal="90" workbookViewId="0">
      <selection activeCell="E12" sqref="E12"/>
    </sheetView>
  </sheetViews>
  <sheetFormatPr baseColWidth="10" defaultRowHeight="16" x14ac:dyDescent="0.2"/>
  <cols>
    <col min="1" max="1" width="28" style="8" customWidth="1"/>
    <col min="2" max="2" width="26.83203125" style="8" customWidth="1"/>
    <col min="3" max="3" width="17" style="9" customWidth="1"/>
    <col min="4" max="4" width="21" style="10" customWidth="1"/>
    <col min="5" max="5" width="18.83203125" style="10" customWidth="1"/>
    <col min="6" max="6" width="19" style="8" customWidth="1"/>
    <col min="7" max="7" width="10.6640625" style="8" customWidth="1"/>
    <col min="8" max="16384" width="10.83203125" style="8"/>
  </cols>
  <sheetData>
    <row r="1" spans="1:9" ht="68" x14ac:dyDescent="0.2">
      <c r="A1" s="7" t="s">
        <v>159</v>
      </c>
      <c r="B1" s="34" t="s">
        <v>114</v>
      </c>
      <c r="C1" s="46" t="s">
        <v>8</v>
      </c>
      <c r="D1" s="19" t="s">
        <v>115</v>
      </c>
      <c r="E1" s="74" t="s">
        <v>191</v>
      </c>
      <c r="F1" s="11" t="s">
        <v>192</v>
      </c>
      <c r="G1" s="44"/>
      <c r="I1" s="8">
        <v>773160</v>
      </c>
    </row>
    <row r="2" spans="1:9" x14ac:dyDescent="0.2">
      <c r="A2" s="8" t="s">
        <v>0</v>
      </c>
      <c r="B2" s="12">
        <v>8736699.3399999999</v>
      </c>
      <c r="C2" s="9">
        <v>1</v>
      </c>
      <c r="D2" s="12">
        <f t="shared" ref="D2:D6" si="0">B2*C2</f>
        <v>8736699.3399999999</v>
      </c>
      <c r="E2" s="10">
        <f>D2/$I$1</f>
        <v>11.299988799213617</v>
      </c>
      <c r="F2" s="10">
        <f>'Long Term Annualiz. table'!D2/'Long Term Annualiz. table'!$I$1</f>
        <v>11.299988799213617</v>
      </c>
    </row>
    <row r="3" spans="1:9" x14ac:dyDescent="0.2">
      <c r="A3" s="8" t="s">
        <v>103</v>
      </c>
      <c r="B3" s="12">
        <v>326876.42</v>
      </c>
      <c r="C3" s="9">
        <v>1</v>
      </c>
      <c r="D3" s="12">
        <f t="shared" si="0"/>
        <v>326876.42</v>
      </c>
      <c r="E3" s="10">
        <f t="shared" ref="E3:E5" si="1">D3/$I$1</f>
        <v>0.42277978684877643</v>
      </c>
      <c r="F3" s="10">
        <f>'Long Term Annualiz. table'!D3/'Long Term Annualiz. table'!$I$1</f>
        <v>0.42277978684877643</v>
      </c>
      <c r="G3" s="20"/>
    </row>
    <row r="4" spans="1:9" x14ac:dyDescent="0.2">
      <c r="A4" s="8" t="s">
        <v>1</v>
      </c>
      <c r="B4" s="12">
        <v>254005.12</v>
      </c>
      <c r="C4" s="9">
        <v>1</v>
      </c>
      <c r="D4" s="12">
        <f t="shared" si="0"/>
        <v>254005.12</v>
      </c>
      <c r="E4" s="10">
        <f t="shared" si="1"/>
        <v>0.32852853225723005</v>
      </c>
      <c r="F4" s="10">
        <f>'Long Term Annualiz. table'!D4/'Long Term Annualiz. table'!$I$1</f>
        <v>0.32852853225723005</v>
      </c>
      <c r="G4" s="10"/>
    </row>
    <row r="5" spans="1:9" x14ac:dyDescent="0.2">
      <c r="A5" s="8" t="s">
        <v>104</v>
      </c>
      <c r="B5" s="12">
        <v>357310.04</v>
      </c>
      <c r="C5" s="9">
        <v>1</v>
      </c>
      <c r="D5" s="12">
        <f t="shared" si="0"/>
        <v>357310.04</v>
      </c>
      <c r="E5" s="10">
        <f t="shared" si="1"/>
        <v>0.46214242847534792</v>
      </c>
      <c r="F5" s="10">
        <f>'Long Term Annualiz. table'!D5/'Long Term Annualiz. table'!$I$1</f>
        <v>0.46214242847534792</v>
      </c>
    </row>
    <row r="6" spans="1:9" x14ac:dyDescent="0.2">
      <c r="A6" s="8" t="s">
        <v>2</v>
      </c>
      <c r="B6" s="12">
        <v>849205</v>
      </c>
      <c r="C6" s="9">
        <v>1</v>
      </c>
      <c r="D6" s="12">
        <f t="shared" si="0"/>
        <v>849205</v>
      </c>
      <c r="E6" s="10">
        <f>D6/$I$1</f>
        <v>1.0983560970562367</v>
      </c>
      <c r="F6" s="10">
        <f>'Long Term Annualiz. table'!D6/'Long Term Annualiz. table'!$I$1</f>
        <v>1.0983560970562367</v>
      </c>
    </row>
    <row r="7" spans="1:9" x14ac:dyDescent="0.2">
      <c r="A7" s="8" t="s">
        <v>80</v>
      </c>
      <c r="B7" s="12">
        <v>52904.33</v>
      </c>
      <c r="C7" s="9">
        <v>1</v>
      </c>
      <c r="D7" s="12">
        <f>B7*C7</f>
        <v>52904.33</v>
      </c>
      <c r="E7" s="10">
        <f>D7/$I$1</f>
        <v>6.8426108438098196E-2</v>
      </c>
      <c r="F7" s="10">
        <f>'Long Term Annualiz. table'!D7/'Long Term Annualiz. table'!$I$1</f>
        <v>6.8426108438098196E-2</v>
      </c>
    </row>
    <row r="8" spans="1:9" x14ac:dyDescent="0.2">
      <c r="A8" s="8" t="s">
        <v>190</v>
      </c>
      <c r="B8" s="12">
        <v>1085427</v>
      </c>
      <c r="C8" s="9">
        <v>1</v>
      </c>
      <c r="D8" s="12">
        <f>B8*C8</f>
        <v>1085427</v>
      </c>
      <c r="E8" s="10">
        <f>D8/$I$1</f>
        <v>1.4038840602203941</v>
      </c>
      <c r="F8" s="10">
        <v>1.4038840602203899</v>
      </c>
    </row>
    <row r="9" spans="1:9" x14ac:dyDescent="0.2">
      <c r="A9" s="8" t="s">
        <v>70</v>
      </c>
      <c r="B9" s="12">
        <v>907850.4</v>
      </c>
      <c r="C9" s="9">
        <v>1</v>
      </c>
      <c r="D9" s="12">
        <f>B9*C9</f>
        <v>907850.4</v>
      </c>
      <c r="E9" s="13">
        <f>D9/$I$1</f>
        <v>1.1742076672357598</v>
      </c>
      <c r="F9" s="13">
        <f>'Long Term Annualiz. table'!D9/'Long Term Annualiz. table'!$I$1</f>
        <v>1.1742076672357598</v>
      </c>
    </row>
    <row r="10" spans="1:9" x14ac:dyDescent="0.2">
      <c r="B10" s="12"/>
      <c r="D10" s="12"/>
      <c r="F10" s="10"/>
    </row>
    <row r="11" spans="1:9" x14ac:dyDescent="0.2">
      <c r="A11" s="7" t="s">
        <v>126</v>
      </c>
      <c r="B11" s="12"/>
      <c r="D11" s="12"/>
    </row>
    <row r="12" spans="1:9" x14ac:dyDescent="0.2">
      <c r="A12" s="8" t="s">
        <v>4</v>
      </c>
      <c r="B12" s="12">
        <v>3618088.72</v>
      </c>
      <c r="C12" s="14">
        <v>0.04</v>
      </c>
      <c r="D12" s="12">
        <f t="shared" ref="D12:D20" si="2">B12*C12</f>
        <v>144723.54880000002</v>
      </c>
      <c r="E12" s="10">
        <f t="shared" ref="E12:E20" si="3">D12/$I$1</f>
        <v>0.18718447514097991</v>
      </c>
      <c r="F12" s="10">
        <f>'Long Term Annualiz. table'!D12/'Long Term Annualiz. table'!$I$1</f>
        <v>0.18718447514097991</v>
      </c>
    </row>
    <row r="13" spans="1:9" ht="16" customHeight="1" x14ac:dyDescent="0.2">
      <c r="A13" s="8" t="s">
        <v>5</v>
      </c>
      <c r="B13" s="12">
        <v>4841001.8899999997</v>
      </c>
      <c r="C13" s="14">
        <v>0.23</v>
      </c>
      <c r="D13" s="12">
        <f t="shared" si="2"/>
        <v>1113430.4346999999</v>
      </c>
      <c r="E13" s="10">
        <f t="shared" si="3"/>
        <v>1.4401035163484917</v>
      </c>
      <c r="F13" s="10">
        <f>'Long Term Annualiz. table'!D13/'Long Term Annualiz. table'!$I$1</f>
        <v>1.4401035163484917</v>
      </c>
    </row>
    <row r="14" spans="1:9" x14ac:dyDescent="0.2">
      <c r="A14" s="8" t="s">
        <v>6</v>
      </c>
      <c r="B14" s="12">
        <v>2415577.61</v>
      </c>
      <c r="C14" s="14">
        <v>0.62</v>
      </c>
      <c r="D14" s="12">
        <f t="shared" si="2"/>
        <v>1497658.1181999999</v>
      </c>
      <c r="E14" s="10">
        <f t="shared" si="3"/>
        <v>1.9370610458378601</v>
      </c>
      <c r="F14" s="10">
        <f>'Long Term Annualiz. table'!D14/'Long Term Annualiz. table'!$I$1</f>
        <v>1.9370610458378601</v>
      </c>
    </row>
    <row r="15" spans="1:9" x14ac:dyDescent="0.2">
      <c r="A15" s="8" t="s">
        <v>7</v>
      </c>
      <c r="B15" s="12">
        <v>763238.22</v>
      </c>
      <c r="C15" s="14">
        <v>0.4</v>
      </c>
      <c r="D15" s="12">
        <f t="shared" si="2"/>
        <v>305295.288</v>
      </c>
      <c r="E15" s="10">
        <f t="shared" si="3"/>
        <v>0.39486689430389571</v>
      </c>
      <c r="F15" s="10">
        <f>'Long Term Annualiz. table'!D15/'Long Term Annualiz. table'!$I$1</f>
        <v>0.39486689430389571</v>
      </c>
    </row>
    <row r="16" spans="1:9" x14ac:dyDescent="0.2">
      <c r="A16" s="8" t="s">
        <v>15</v>
      </c>
      <c r="B16" s="12">
        <v>8036180</v>
      </c>
      <c r="C16" s="14">
        <v>6.8000000000000005E-2</v>
      </c>
      <c r="D16" s="12">
        <f t="shared" si="2"/>
        <v>546460.24</v>
      </c>
      <c r="E16" s="10">
        <f t="shared" si="3"/>
        <v>0.70678803869832896</v>
      </c>
      <c r="F16" s="10">
        <f>'Long Term Annualiz. table'!D16/'Long Term Annualiz. table'!$I$1</f>
        <v>0.71302424186455593</v>
      </c>
    </row>
    <row r="17" spans="1:9" x14ac:dyDescent="0.2">
      <c r="A17" s="8" t="s">
        <v>13</v>
      </c>
      <c r="B17" s="12">
        <v>5809000</v>
      </c>
      <c r="C17" s="14">
        <v>6.8000000000000005E-2</v>
      </c>
      <c r="D17" s="12">
        <f t="shared" si="2"/>
        <v>395012</v>
      </c>
      <c r="E17" s="10">
        <f t="shared" si="3"/>
        <v>0.5109058927000879</v>
      </c>
      <c r="F17" s="10">
        <f>'Long Term Annualiz. table'!D17/'Long Term Annualiz. table'!$I$1</f>
        <v>0.5109058927000879</v>
      </c>
    </row>
    <row r="18" spans="1:9" x14ac:dyDescent="0.2">
      <c r="A18" s="8" t="s">
        <v>14</v>
      </c>
      <c r="B18" s="12">
        <v>24160000</v>
      </c>
      <c r="C18" s="14">
        <v>6.8000000000000005E-2</v>
      </c>
      <c r="D18" s="12">
        <f t="shared" si="2"/>
        <v>1642880.0000000002</v>
      </c>
      <c r="E18" s="10">
        <f t="shared" si="3"/>
        <v>2.1248900615655235</v>
      </c>
      <c r="F18" s="10">
        <f>'Long Term Annualiz. table'!D18/'Long Term Annualiz. table'!$I$1</f>
        <v>2.1248900615655235</v>
      </c>
    </row>
    <row r="19" spans="1:9" x14ac:dyDescent="0.2">
      <c r="A19" s="8" t="s">
        <v>74</v>
      </c>
      <c r="B19" s="12">
        <v>6147996.1600000001</v>
      </c>
      <c r="C19" s="14">
        <v>6.8000000000000005E-2</v>
      </c>
      <c r="D19" s="12">
        <f t="shared" si="2"/>
        <v>418063.73888000002</v>
      </c>
      <c r="E19" s="10">
        <f t="shared" si="3"/>
        <v>0.5407208583992964</v>
      </c>
      <c r="F19" s="10">
        <f>'Long Term Annualiz. table'!D19/'Long Term Annualiz. table'!$I$1</f>
        <v>0.5407208583992964</v>
      </c>
    </row>
    <row r="20" spans="1:9" x14ac:dyDescent="0.2">
      <c r="A20" s="8" t="s">
        <v>75</v>
      </c>
      <c r="B20" s="12">
        <v>1131870.24</v>
      </c>
      <c r="C20" s="14">
        <v>6.8000000000000005E-2</v>
      </c>
      <c r="D20" s="12">
        <f t="shared" si="2"/>
        <v>76967.176319999999</v>
      </c>
      <c r="E20" s="10">
        <f t="shared" si="3"/>
        <v>9.954883377308707E-2</v>
      </c>
      <c r="F20" s="10">
        <f>'Long Term Annualiz. table'!D20/'Long Term Annualiz. table'!$I$1</f>
        <v>9.954883377308707E-2</v>
      </c>
    </row>
    <row r="21" spans="1:9" ht="15" customHeight="1" x14ac:dyDescent="0.2">
      <c r="A21" s="8" t="s">
        <v>3</v>
      </c>
      <c r="B21" s="12">
        <v>1079165.1100000001</v>
      </c>
      <c r="C21" s="14">
        <v>6.8000000000000005E-2</v>
      </c>
      <c r="D21" s="12">
        <f>B21*C21</f>
        <v>73383.227480000016</v>
      </c>
      <c r="E21" s="10">
        <f>D21/$I$1</f>
        <v>9.4913378188214617E-2</v>
      </c>
      <c r="F21" s="10">
        <f>'Long Term Annualiz. table'!D21/'Long Term Annualiz. table'!$I$1</f>
        <v>9.4913378188214617E-2</v>
      </c>
    </row>
    <row r="22" spans="1:9" x14ac:dyDescent="0.2">
      <c r="A22" s="8" t="s">
        <v>203</v>
      </c>
      <c r="B22" s="12">
        <v>164800</v>
      </c>
      <c r="C22" s="9">
        <v>0.5</v>
      </c>
      <c r="D22" s="12">
        <f>B22*C22</f>
        <v>82400</v>
      </c>
      <c r="E22" s="10">
        <f>D22/$I$1</f>
        <v>0.10657561177505302</v>
      </c>
      <c r="F22" s="8">
        <v>0.11</v>
      </c>
    </row>
    <row r="24" spans="1:9" x14ac:dyDescent="0.2">
      <c r="A24" s="7" t="s">
        <v>160</v>
      </c>
      <c r="B24" s="12"/>
      <c r="D24" s="12"/>
    </row>
    <row r="25" spans="1:9" x14ac:dyDescent="0.2">
      <c r="A25" s="8" t="s">
        <v>107</v>
      </c>
      <c r="B25" s="12">
        <v>17573890</v>
      </c>
      <c r="C25" s="14" t="s">
        <v>193</v>
      </c>
      <c r="D25" s="12">
        <f t="shared" ref="D25:D30" si="4">B25*I25</f>
        <v>2819340.6858808999</v>
      </c>
      <c r="E25" s="10">
        <f>D25/$I$1</f>
        <v>3.6465164854375547</v>
      </c>
      <c r="F25" s="68">
        <f>'Long Term Annualiz. table'!D25/'Long Term Annualiz. table'!$I$1</f>
        <v>2.6636662972411922</v>
      </c>
      <c r="I25" s="14">
        <v>0.16042781</v>
      </c>
    </row>
    <row r="26" spans="1:9" x14ac:dyDescent="0.2">
      <c r="A26" s="8" t="s">
        <v>186</v>
      </c>
      <c r="B26" s="12">
        <v>2210300</v>
      </c>
      <c r="C26" s="14" t="s">
        <v>193</v>
      </c>
      <c r="D26" s="12">
        <f t="shared" si="4"/>
        <v>354593.58844299999</v>
      </c>
      <c r="E26" s="10">
        <f>D26/$I$1</f>
        <v>0.45862898810466135</v>
      </c>
      <c r="F26" s="68">
        <f>'Long Term Annualiz. table'!D26/'Long Term Annualiz. table'!$I$1</f>
        <v>0.33501413840602207</v>
      </c>
      <c r="I26" s="14">
        <v>0.16042781</v>
      </c>
    </row>
    <row r="27" spans="1:9" x14ac:dyDescent="0.2">
      <c r="A27" s="8" t="s">
        <v>108</v>
      </c>
      <c r="B27" s="12">
        <v>5572650</v>
      </c>
      <c r="C27" s="14" t="s">
        <v>193</v>
      </c>
      <c r="D27" s="12">
        <f t="shared" si="4"/>
        <v>894008.03539650002</v>
      </c>
      <c r="E27" s="10">
        <f>D27/$I$1</f>
        <v>1.156304044953826</v>
      </c>
      <c r="F27" s="68">
        <f>'Long Term Annualiz. table'!D27/'Long Term Annualiz. table'!I1</f>
        <v>0.8446439571046096</v>
      </c>
      <c r="I27" s="14">
        <v>0.16042781</v>
      </c>
    </row>
    <row r="28" spans="1:9" x14ac:dyDescent="0.2">
      <c r="A28" s="8" t="s">
        <v>109</v>
      </c>
      <c r="B28" s="12">
        <v>42662731.649999999</v>
      </c>
      <c r="C28" s="14" t="s">
        <v>194</v>
      </c>
      <c r="D28" s="12">
        <f t="shared" si="4"/>
        <v>2869690.2994626402</v>
      </c>
      <c r="E28" s="10">
        <f>D28/$I$1</f>
        <v>3.7116383406573545</v>
      </c>
      <c r="F28" s="68">
        <f>'Long Term Annualiz. table'!D28/'Long Term Annualiz. table'!$I$1</f>
        <v>2.8105109093686345</v>
      </c>
      <c r="I28" s="14">
        <v>6.7264569999999996E-2</v>
      </c>
    </row>
    <row r="29" spans="1:9" x14ac:dyDescent="0.2">
      <c r="A29" s="8" t="s">
        <v>12</v>
      </c>
      <c r="B29" s="12">
        <v>57000</v>
      </c>
      <c r="C29" s="14" t="s">
        <v>195</v>
      </c>
      <c r="D29" s="12">
        <f t="shared" si="4"/>
        <v>20117.647260000002</v>
      </c>
      <c r="E29" s="10">
        <f>D29/I1</f>
        <v>2.6020031119043927E-2</v>
      </c>
      <c r="F29" s="10">
        <f>'Long Term Annualiz. table'!D29/'Long Term Annualiz. table'!I1</f>
        <v>2.6020031119043927E-2</v>
      </c>
      <c r="I29" s="14">
        <v>0.35294118000000002</v>
      </c>
    </row>
    <row r="30" spans="1:9" x14ac:dyDescent="0.2">
      <c r="A30" s="8" t="s">
        <v>106</v>
      </c>
      <c r="B30" s="12">
        <v>858480.86</v>
      </c>
      <c r="C30" s="14" t="s">
        <v>196</v>
      </c>
      <c r="D30" s="12">
        <f t="shared" si="4"/>
        <v>286160.28666666633</v>
      </c>
      <c r="E30" s="10">
        <f>D30/I1</f>
        <v>0.37011781088864704</v>
      </c>
      <c r="F30" s="10">
        <f>'Long Term Annualiz. table'!D30/'Long Term Annualiz. table'!I1</f>
        <v>0.37011781088864742</v>
      </c>
      <c r="I30" s="14">
        <v>0.33333333333333298</v>
      </c>
    </row>
    <row r="31" spans="1:9" s="16" customFormat="1" ht="17" thickBot="1" x14ac:dyDescent="0.25">
      <c r="A31" s="8"/>
      <c r="B31" s="8"/>
      <c r="C31" s="9"/>
      <c r="D31" s="10"/>
      <c r="E31" s="10"/>
      <c r="F31" s="8"/>
      <c r="G31" s="8"/>
      <c r="H31" s="8"/>
      <c r="I31" s="8"/>
    </row>
    <row r="32" spans="1:9" ht="17" thickBot="1" x14ac:dyDescent="0.25">
      <c r="A32" s="8" t="s">
        <v>110</v>
      </c>
      <c r="D32" s="15">
        <f>SUM(D2:D30)</f>
        <v>26110461.965489708</v>
      </c>
      <c r="G32" s="16"/>
      <c r="H32" s="16"/>
      <c r="I32" s="16"/>
    </row>
    <row r="33" spans="1:6" ht="17" thickBot="1" x14ac:dyDescent="0.25">
      <c r="A33" s="16" t="s">
        <v>11</v>
      </c>
      <c r="B33" s="16"/>
      <c r="C33" s="17"/>
      <c r="E33" s="18">
        <f>SUM(E2:E30)</f>
        <v>33.771097787637366</v>
      </c>
      <c r="F33" s="22">
        <f>SUM(F2:F31)</f>
        <v>31.461505821995598</v>
      </c>
    </row>
    <row r="1048560" spans="5:5" x14ac:dyDescent="0.2">
      <c r="E1048560" s="10">
        <f>SUM(E2:E1048559)</f>
        <v>67.542195575274732</v>
      </c>
    </row>
  </sheetData>
  <phoneticPr fontId="5" type="noConversion"/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view="pageLayout" workbookViewId="0">
      <selection activeCell="A7" sqref="A7"/>
    </sheetView>
  </sheetViews>
  <sheetFormatPr baseColWidth="10" defaultRowHeight="16" x14ac:dyDescent="0.2"/>
  <cols>
    <col min="1" max="1" width="21.6640625" customWidth="1"/>
    <col min="2" max="2" width="11.33203125" bestFit="1" customWidth="1"/>
    <col min="3" max="3" width="13" customWidth="1"/>
    <col min="4" max="4" width="11.33203125" bestFit="1" customWidth="1"/>
  </cols>
  <sheetData>
    <row r="1" spans="1:4" x14ac:dyDescent="0.2">
      <c r="A1" s="34" t="s">
        <v>165</v>
      </c>
      <c r="B1" s="34" t="s">
        <v>168</v>
      </c>
      <c r="C1" s="34" t="s">
        <v>166</v>
      </c>
      <c r="D1" s="34" t="s">
        <v>31</v>
      </c>
    </row>
    <row r="2" spans="1:4" x14ac:dyDescent="0.2">
      <c r="A2" s="8"/>
      <c r="B2" s="8"/>
      <c r="C2" s="8"/>
      <c r="D2" s="8"/>
    </row>
    <row r="3" spans="1:4" x14ac:dyDescent="0.2">
      <c r="A3" s="8" t="s">
        <v>167</v>
      </c>
      <c r="B3" s="71">
        <v>368599</v>
      </c>
      <c r="C3" s="8">
        <v>1</v>
      </c>
      <c r="D3" s="71">
        <v>368599</v>
      </c>
    </row>
    <row r="4" spans="1:4" x14ac:dyDescent="0.2">
      <c r="A4" s="8" t="s">
        <v>169</v>
      </c>
      <c r="B4" s="71">
        <v>54275</v>
      </c>
      <c r="C4" s="8">
        <v>3</v>
      </c>
      <c r="D4" s="71">
        <v>162825</v>
      </c>
    </row>
    <row r="5" spans="1:4" ht="17" thickBot="1" x14ac:dyDescent="0.25">
      <c r="A5" s="8" t="s">
        <v>77</v>
      </c>
      <c r="B5" s="71">
        <v>512550</v>
      </c>
      <c r="C5" s="8">
        <v>0.62</v>
      </c>
      <c r="D5" s="28">
        <f>B5*C5</f>
        <v>317781</v>
      </c>
    </row>
    <row r="6" spans="1:4" ht="17" thickBot="1" x14ac:dyDescent="0.25">
      <c r="A6" s="8"/>
      <c r="B6" s="8"/>
      <c r="C6" s="23"/>
      <c r="D6" s="72">
        <f>SUM(D3:D5)</f>
        <v>849205</v>
      </c>
    </row>
  </sheetData>
  <phoneticPr fontId="5" type="noConversion"/>
  <pageMargins left="0.7" right="0.7" top="0.75" bottom="0.75" header="0.3" footer="0.3"/>
  <pageSetup paperSize="9" orientation="portrait" horizontalDpi="0" verticalDpi="0"/>
  <headerFooter>
    <oddHeader>&amp;CELECTRICITY CALCULATION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EFCF-CA6A-7B48-9804-843D480C792E}">
  <dimension ref="A1:B15"/>
  <sheetViews>
    <sheetView view="pageLayout" zoomScaleNormal="100" workbookViewId="0"/>
  </sheetViews>
  <sheetFormatPr baseColWidth="10" defaultRowHeight="16" x14ac:dyDescent="0.2"/>
  <cols>
    <col min="1" max="1" width="25.5" style="8" customWidth="1"/>
    <col min="2" max="2" width="18.1640625" style="8" customWidth="1"/>
    <col min="3" max="16384" width="10.83203125" style="8"/>
  </cols>
  <sheetData>
    <row r="1" spans="1:2" x14ac:dyDescent="0.2">
      <c r="A1" s="76" t="s">
        <v>187</v>
      </c>
      <c r="B1" s="76" t="s">
        <v>116</v>
      </c>
    </row>
    <row r="3" spans="1:2" x14ac:dyDescent="0.2">
      <c r="A3" s="8" t="s">
        <v>227</v>
      </c>
      <c r="B3" s="12">
        <v>21248</v>
      </c>
    </row>
    <row r="4" spans="1:2" x14ac:dyDescent="0.2">
      <c r="A4" s="8" t="s">
        <v>219</v>
      </c>
      <c r="B4" s="12">
        <v>71930</v>
      </c>
    </row>
    <row r="5" spans="1:2" x14ac:dyDescent="0.2">
      <c r="A5" s="8" t="s">
        <v>221</v>
      </c>
      <c r="B5" s="12">
        <v>7902</v>
      </c>
    </row>
    <row r="6" spans="1:2" x14ac:dyDescent="0.2">
      <c r="A6" s="8" t="s">
        <v>222</v>
      </c>
      <c r="B6" s="12">
        <v>16138</v>
      </c>
    </row>
    <row r="7" spans="1:2" x14ac:dyDescent="0.2">
      <c r="A7" s="8" t="s">
        <v>223</v>
      </c>
      <c r="B7" s="12">
        <v>215512</v>
      </c>
    </row>
    <row r="8" spans="1:2" x14ac:dyDescent="0.2">
      <c r="A8" s="8" t="s">
        <v>224</v>
      </c>
      <c r="B8" s="12">
        <v>368565</v>
      </c>
    </row>
    <row r="9" spans="1:2" x14ac:dyDescent="0.2">
      <c r="A9" s="8" t="s">
        <v>188</v>
      </c>
      <c r="B9" s="12">
        <v>273826</v>
      </c>
    </row>
    <row r="10" spans="1:2" x14ac:dyDescent="0.2">
      <c r="A10" s="8" t="s">
        <v>225</v>
      </c>
      <c r="B10" s="12">
        <v>26335</v>
      </c>
    </row>
    <row r="11" spans="1:2" x14ac:dyDescent="0.2">
      <c r="A11" s="8" t="s">
        <v>220</v>
      </c>
      <c r="B11" s="12">
        <v>63640</v>
      </c>
    </row>
    <row r="12" spans="1:2" x14ac:dyDescent="0.2">
      <c r="A12" s="8" t="s">
        <v>226</v>
      </c>
      <c r="B12" s="12">
        <v>20331</v>
      </c>
    </row>
    <row r="13" spans="1:2" x14ac:dyDescent="0.2">
      <c r="B13" s="23"/>
    </row>
    <row r="14" spans="1:2" ht="17" thickBot="1" x14ac:dyDescent="0.25"/>
    <row r="15" spans="1:2" ht="17" thickBot="1" x14ac:dyDescent="0.25">
      <c r="A15" s="8" t="s">
        <v>189</v>
      </c>
      <c r="B15" s="41">
        <f>SUM(B3:B12)</f>
        <v>1085427</v>
      </c>
    </row>
  </sheetData>
  <pageMargins left="0.7" right="0.7" top="0.75" bottom="0.75" header="0.3" footer="0.3"/>
  <pageSetup paperSize="9" orientation="portrait" horizontalDpi="0" verticalDpi="0"/>
  <headerFooter>
    <oddHeader>&amp;C&amp;"Times New Roman,Bold"&amp;UEssential Consumables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6"/>
  <sheetViews>
    <sheetView topLeftCell="A9" workbookViewId="0">
      <selection activeCell="B23" sqref="B23"/>
    </sheetView>
  </sheetViews>
  <sheetFormatPr baseColWidth="10" defaultRowHeight="16" x14ac:dyDescent="0.2"/>
  <cols>
    <col min="1" max="1" width="22.5" customWidth="1"/>
    <col min="3" max="3" width="12.1640625" customWidth="1"/>
    <col min="4" max="4" width="11.5" customWidth="1"/>
    <col min="5" max="5" width="18" customWidth="1"/>
  </cols>
  <sheetData>
    <row r="1" spans="1:5" ht="51" x14ac:dyDescent="0.2">
      <c r="A1" s="34" t="s">
        <v>61</v>
      </c>
      <c r="B1" s="11" t="s">
        <v>99</v>
      </c>
      <c r="C1" s="34" t="s">
        <v>112</v>
      </c>
      <c r="D1" s="34" t="s">
        <v>100</v>
      </c>
      <c r="E1" s="34" t="s">
        <v>98</v>
      </c>
    </row>
    <row r="2" spans="1:5" x14ac:dyDescent="0.2">
      <c r="A2" s="8"/>
      <c r="B2" s="44"/>
      <c r="C2" s="8"/>
      <c r="D2" s="8"/>
      <c r="E2" s="8"/>
    </row>
    <row r="3" spans="1:5" x14ac:dyDescent="0.2">
      <c r="A3" s="8" t="s">
        <v>95</v>
      </c>
      <c r="B3" s="8">
        <v>100</v>
      </c>
      <c r="C3" s="8">
        <v>314.39</v>
      </c>
      <c r="D3" s="12">
        <f t="shared" ref="D3:D22" si="0">B3*C3</f>
        <v>31439</v>
      </c>
      <c r="E3" s="8">
        <v>30</v>
      </c>
    </row>
    <row r="4" spans="1:5" x14ac:dyDescent="0.2">
      <c r="A4" s="8" t="s">
        <v>94</v>
      </c>
      <c r="B4" s="8">
        <v>125</v>
      </c>
      <c r="C4" s="8">
        <v>123.08</v>
      </c>
      <c r="D4" s="12">
        <f t="shared" si="0"/>
        <v>15385</v>
      </c>
      <c r="E4" s="8">
        <v>5</v>
      </c>
    </row>
    <row r="5" spans="1:5" x14ac:dyDescent="0.2">
      <c r="A5" s="8" t="s">
        <v>92</v>
      </c>
      <c r="B5" s="8">
        <v>50</v>
      </c>
      <c r="C5" s="8">
        <v>142.71</v>
      </c>
      <c r="D5" s="12">
        <f t="shared" si="0"/>
        <v>7135.5</v>
      </c>
      <c r="E5" s="8">
        <v>20</v>
      </c>
    </row>
    <row r="6" spans="1:5" x14ac:dyDescent="0.2">
      <c r="A6" s="8" t="s">
        <v>93</v>
      </c>
      <c r="B6" s="8">
        <v>20</v>
      </c>
      <c r="C6" s="8">
        <v>51.6</v>
      </c>
      <c r="D6" s="12">
        <f t="shared" si="0"/>
        <v>1032</v>
      </c>
      <c r="E6" s="8">
        <v>1</v>
      </c>
    </row>
    <row r="7" spans="1:5" x14ac:dyDescent="0.2">
      <c r="A7" s="8" t="s">
        <v>96</v>
      </c>
      <c r="B7" s="8">
        <v>100</v>
      </c>
      <c r="C7" s="8">
        <v>143.22</v>
      </c>
      <c r="D7" s="12">
        <f t="shared" si="0"/>
        <v>14322</v>
      </c>
      <c r="E7" s="8">
        <v>15</v>
      </c>
    </row>
    <row r="8" spans="1:5" x14ac:dyDescent="0.2">
      <c r="A8" s="8" t="s">
        <v>97</v>
      </c>
      <c r="B8" s="8">
        <v>50</v>
      </c>
      <c r="C8" s="8">
        <v>51.6</v>
      </c>
      <c r="D8" s="12">
        <f t="shared" si="0"/>
        <v>2580</v>
      </c>
      <c r="E8" s="8">
        <v>1</v>
      </c>
    </row>
    <row r="9" spans="1:5" x14ac:dyDescent="0.2">
      <c r="A9" s="8" t="s">
        <v>91</v>
      </c>
      <c r="B9" s="8">
        <v>600</v>
      </c>
      <c r="C9" s="8">
        <v>253.13</v>
      </c>
      <c r="D9" s="12">
        <f t="shared" si="0"/>
        <v>151878</v>
      </c>
      <c r="E9" s="8">
        <v>100</v>
      </c>
    </row>
    <row r="10" spans="1:5" x14ac:dyDescent="0.2">
      <c r="A10" s="8" t="s">
        <v>89</v>
      </c>
      <c r="B10" s="8">
        <v>50</v>
      </c>
      <c r="C10" s="8">
        <v>109.93</v>
      </c>
      <c r="D10" s="12">
        <f t="shared" si="0"/>
        <v>5496.5</v>
      </c>
      <c r="E10" s="8">
        <v>15</v>
      </c>
    </row>
    <row r="11" spans="1:5" x14ac:dyDescent="0.2">
      <c r="A11" s="8" t="s">
        <v>62</v>
      </c>
      <c r="B11" s="8">
        <v>100</v>
      </c>
      <c r="C11" s="8">
        <v>49.46</v>
      </c>
      <c r="D11" s="12">
        <f t="shared" si="0"/>
        <v>4946</v>
      </c>
      <c r="E11" s="8">
        <v>30</v>
      </c>
    </row>
    <row r="12" spans="1:5" x14ac:dyDescent="0.2">
      <c r="A12" s="8" t="s">
        <v>88</v>
      </c>
      <c r="B12" s="8">
        <v>220</v>
      </c>
      <c r="C12" s="8">
        <v>199.08</v>
      </c>
      <c r="D12" s="12">
        <f t="shared" si="0"/>
        <v>43797.600000000006</v>
      </c>
      <c r="E12" s="8">
        <v>20</v>
      </c>
    </row>
    <row r="13" spans="1:5" x14ac:dyDescent="0.2">
      <c r="A13" s="8" t="s">
        <v>86</v>
      </c>
      <c r="B13" s="8">
        <v>200</v>
      </c>
      <c r="C13" s="8">
        <v>176.88</v>
      </c>
      <c r="D13" s="12">
        <f t="shared" si="0"/>
        <v>35376</v>
      </c>
      <c r="E13" s="8">
        <v>20</v>
      </c>
    </row>
    <row r="14" spans="1:5" x14ac:dyDescent="0.2">
      <c r="A14" s="8" t="s">
        <v>87</v>
      </c>
      <c r="B14" s="8">
        <v>150</v>
      </c>
      <c r="C14" s="8">
        <v>136.16999999999999</v>
      </c>
      <c r="D14" s="12">
        <f t="shared" si="0"/>
        <v>20425.499999999996</v>
      </c>
      <c r="E14" s="8">
        <v>30</v>
      </c>
    </row>
    <row r="15" spans="1:5" x14ac:dyDescent="0.2">
      <c r="A15" s="8" t="s">
        <v>90</v>
      </c>
      <c r="B15" s="8">
        <v>600</v>
      </c>
      <c r="C15" s="8">
        <v>27.07</v>
      </c>
      <c r="D15" s="12">
        <f t="shared" si="0"/>
        <v>16242</v>
      </c>
      <c r="E15" s="8">
        <v>100</v>
      </c>
    </row>
    <row r="16" spans="1:5" x14ac:dyDescent="0.2">
      <c r="A16" s="8" t="s">
        <v>82</v>
      </c>
      <c r="B16" s="8">
        <v>100</v>
      </c>
      <c r="C16" s="8">
        <v>98.39</v>
      </c>
      <c r="D16" s="12">
        <f t="shared" si="0"/>
        <v>9839</v>
      </c>
      <c r="E16" s="8">
        <v>10</v>
      </c>
    </row>
    <row r="17" spans="1:5" x14ac:dyDescent="0.2">
      <c r="A17" s="8" t="s">
        <v>83</v>
      </c>
      <c r="B17" s="8">
        <v>2300</v>
      </c>
      <c r="C17" s="8">
        <v>104.05</v>
      </c>
      <c r="D17" s="12">
        <f t="shared" si="0"/>
        <v>239315</v>
      </c>
      <c r="E17" s="8">
        <v>100</v>
      </c>
    </row>
    <row r="18" spans="1:5" ht="17" customHeight="1" x14ac:dyDescent="0.2">
      <c r="A18" s="8" t="s">
        <v>84</v>
      </c>
      <c r="B18" s="8">
        <v>1800</v>
      </c>
      <c r="C18" s="8">
        <v>73.03</v>
      </c>
      <c r="D18" s="12">
        <f t="shared" si="0"/>
        <v>131454</v>
      </c>
      <c r="E18" s="8">
        <v>70</v>
      </c>
    </row>
    <row r="19" spans="1:5" x14ac:dyDescent="0.2">
      <c r="A19" s="8" t="s">
        <v>85</v>
      </c>
      <c r="B19" s="8">
        <v>100</v>
      </c>
      <c r="C19" s="8">
        <v>27.07</v>
      </c>
      <c r="D19" s="12">
        <f t="shared" si="0"/>
        <v>2707</v>
      </c>
      <c r="E19" s="8">
        <v>20</v>
      </c>
    </row>
    <row r="20" spans="1:5" x14ac:dyDescent="0.2">
      <c r="A20" s="8" t="s">
        <v>81</v>
      </c>
      <c r="B20" s="8">
        <v>146</v>
      </c>
      <c r="C20" s="8">
        <v>104.56</v>
      </c>
      <c r="D20" s="12">
        <f t="shared" si="0"/>
        <v>15265.76</v>
      </c>
      <c r="E20" s="8">
        <v>30</v>
      </c>
    </row>
    <row r="21" spans="1:5" x14ac:dyDescent="0.2">
      <c r="A21" s="8" t="s">
        <v>63</v>
      </c>
      <c r="B21" s="8">
        <v>500</v>
      </c>
      <c r="C21" s="8">
        <v>116.08</v>
      </c>
      <c r="D21" s="12">
        <f t="shared" si="0"/>
        <v>58040</v>
      </c>
      <c r="E21" s="8">
        <v>100</v>
      </c>
    </row>
    <row r="22" spans="1:5" ht="17" thickBot="1" x14ac:dyDescent="0.25">
      <c r="A22" s="8" t="s">
        <v>64</v>
      </c>
      <c r="B22" s="8">
        <v>500</v>
      </c>
      <c r="C22" s="8">
        <v>103.61</v>
      </c>
      <c r="D22" s="12">
        <f t="shared" si="0"/>
        <v>51805</v>
      </c>
      <c r="E22" s="8">
        <v>100</v>
      </c>
    </row>
    <row r="23" spans="1:5" ht="17" thickBot="1" x14ac:dyDescent="0.25">
      <c r="A23" s="8"/>
      <c r="B23" s="36">
        <f>SUM(B3:B22)</f>
        <v>7811</v>
      </c>
      <c r="C23" s="8"/>
      <c r="D23" s="8"/>
      <c r="E23" s="45">
        <f>SUM(E3:E22)</f>
        <v>817</v>
      </c>
    </row>
    <row r="24" spans="1:5" ht="17" thickBot="1" x14ac:dyDescent="0.25">
      <c r="A24" s="8" t="s">
        <v>111</v>
      </c>
      <c r="B24" s="8"/>
      <c r="C24" s="8"/>
      <c r="D24" s="41">
        <f>SUM(D3:D22)</f>
        <v>858480.86</v>
      </c>
      <c r="E24" s="8"/>
    </row>
    <row r="25" spans="1:5" x14ac:dyDescent="0.2">
      <c r="A25" s="8"/>
      <c r="B25" s="8"/>
      <c r="C25" s="8"/>
      <c r="D25" s="8"/>
      <c r="E25" s="8"/>
    </row>
    <row r="26" spans="1:5" x14ac:dyDescent="0.2">
      <c r="A26" s="8" t="s">
        <v>65</v>
      </c>
      <c r="B26" s="8"/>
      <c r="C26" s="8">
        <v>4.63</v>
      </c>
      <c r="D26" s="8"/>
      <c r="E26" s="8"/>
    </row>
    <row r="27" spans="1:5" x14ac:dyDescent="0.2">
      <c r="A27" s="8" t="s">
        <v>67</v>
      </c>
      <c r="B27" s="8">
        <v>817</v>
      </c>
      <c r="C27" s="8">
        <v>4.63</v>
      </c>
      <c r="D27" s="12">
        <f>B27*C27</f>
        <v>3782.71</v>
      </c>
      <c r="E27" s="8"/>
    </row>
    <row r="28" spans="1:5" x14ac:dyDescent="0.2">
      <c r="A28" s="8" t="s">
        <v>66</v>
      </c>
      <c r="B28" s="8"/>
      <c r="C28" s="8">
        <v>20</v>
      </c>
      <c r="D28" s="8"/>
      <c r="E28" s="8"/>
    </row>
    <row r="29" spans="1:5" x14ac:dyDescent="0.2">
      <c r="A29" s="8"/>
      <c r="B29" s="8"/>
      <c r="C29" s="8"/>
      <c r="D29" s="8"/>
      <c r="E29" s="8"/>
    </row>
    <row r="30" spans="1:5" x14ac:dyDescent="0.2">
      <c r="A30" s="8" t="s">
        <v>68</v>
      </c>
      <c r="B30" s="8">
        <v>20</v>
      </c>
      <c r="C30" s="12">
        <v>3782.71</v>
      </c>
      <c r="D30" s="12">
        <f>B30*D27</f>
        <v>75654.2</v>
      </c>
      <c r="E30" s="8"/>
    </row>
    <row r="31" spans="1:5" ht="17" thickBot="1" x14ac:dyDescent="0.25">
      <c r="A31" s="8"/>
      <c r="B31" s="8"/>
      <c r="C31" s="8"/>
      <c r="D31" s="8"/>
      <c r="E31" s="8"/>
    </row>
    <row r="32" spans="1:5" ht="17" thickBot="1" x14ac:dyDescent="0.25">
      <c r="A32" s="8" t="s">
        <v>69</v>
      </c>
      <c r="B32" s="8">
        <v>12</v>
      </c>
      <c r="C32" s="12">
        <v>75654.2</v>
      </c>
      <c r="D32" s="33">
        <f>B32*C32</f>
        <v>907850.39999999991</v>
      </c>
      <c r="E32" s="8"/>
    </row>
    <row r="33" spans="1:5" x14ac:dyDescent="0.2">
      <c r="A33" s="8"/>
      <c r="B33" s="8"/>
      <c r="C33" s="8"/>
      <c r="D33" s="8"/>
      <c r="E33" s="8"/>
    </row>
    <row r="34" spans="1:5" x14ac:dyDescent="0.2">
      <c r="A34" s="8"/>
      <c r="B34" s="8"/>
      <c r="C34" s="8"/>
      <c r="D34" s="8"/>
      <c r="E34" s="8"/>
    </row>
    <row r="35" spans="1:5" x14ac:dyDescent="0.2">
      <c r="A35" s="8"/>
      <c r="B35" s="8"/>
      <c r="C35" s="8"/>
      <c r="D35" s="8"/>
      <c r="E35" s="8"/>
    </row>
    <row r="36" spans="1:5" x14ac:dyDescent="0.2">
      <c r="A36" s="8"/>
      <c r="B36" s="8"/>
      <c r="C36" s="8"/>
      <c r="D36" s="8"/>
      <c r="E36" s="8"/>
    </row>
  </sheetData>
  <sortState ref="A3:D23">
    <sortCondition ref="A3"/>
  </sortState>
  <phoneticPr fontId="5" type="noConversion"/>
  <pageMargins left="0.7" right="0.7" top="0.75" bottom="0.75" header="0.3" footer="0.3"/>
  <pageSetup paperSize="9" orientation="portrait" horizontalDpi="0" verticalDpi="0"/>
  <headerFooter>
    <oddHeader>&amp;CLINEN COSTS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7"/>
  <sheetViews>
    <sheetView view="pageLayout" workbookViewId="0"/>
  </sheetViews>
  <sheetFormatPr baseColWidth="10" defaultRowHeight="16" x14ac:dyDescent="0.2"/>
  <cols>
    <col min="1" max="1" width="15.33203125" customWidth="1"/>
    <col min="2" max="2" width="8.1640625" customWidth="1"/>
    <col min="3" max="3" width="16" customWidth="1"/>
    <col min="4" max="4" width="19.33203125" customWidth="1"/>
    <col min="5" max="5" width="21.33203125" customWidth="1"/>
  </cols>
  <sheetData>
    <row r="1" spans="1:5" x14ac:dyDescent="0.2">
      <c r="A1" s="8"/>
      <c r="B1" s="34" t="s">
        <v>30</v>
      </c>
      <c r="C1" s="34" t="s">
        <v>101</v>
      </c>
      <c r="D1" s="34" t="s">
        <v>31</v>
      </c>
      <c r="E1" s="34" t="s">
        <v>32</v>
      </c>
    </row>
    <row r="2" spans="1:5" ht="16" customHeight="1" x14ac:dyDescent="0.2">
      <c r="A2" s="8" t="s">
        <v>27</v>
      </c>
      <c r="B2" s="8">
        <v>1</v>
      </c>
      <c r="C2" s="12">
        <v>524816.28</v>
      </c>
      <c r="D2" s="12">
        <f>B:B*C:C</f>
        <v>524816.28</v>
      </c>
      <c r="E2" s="88" t="s">
        <v>33</v>
      </c>
    </row>
    <row r="3" spans="1:5" x14ac:dyDescent="0.2">
      <c r="A3" s="8" t="s">
        <v>28</v>
      </c>
      <c r="B3" s="8">
        <v>4</v>
      </c>
      <c r="C3" s="12">
        <v>392310.43</v>
      </c>
      <c r="D3" s="12">
        <f>B3:B24*C3:C30</f>
        <v>1569241.72</v>
      </c>
      <c r="E3" s="88"/>
    </row>
    <row r="4" spans="1:5" ht="17" thickBot="1" x14ac:dyDescent="0.25">
      <c r="A4" s="8" t="s">
        <v>29</v>
      </c>
      <c r="B4" s="8">
        <v>6</v>
      </c>
      <c r="C4" s="12">
        <v>245005.12</v>
      </c>
      <c r="D4" s="12">
        <f>B4*C4</f>
        <v>1470030.72</v>
      </c>
      <c r="E4" s="88"/>
    </row>
    <row r="5" spans="1:5" ht="17" thickBot="1" x14ac:dyDescent="0.25">
      <c r="A5" s="8"/>
      <c r="B5" s="8"/>
      <c r="C5" s="8"/>
      <c r="D5" s="41">
        <f>SUM(D2:D4)</f>
        <v>3564088.7199999997</v>
      </c>
      <c r="E5" s="88"/>
    </row>
    <row r="6" spans="1:5" x14ac:dyDescent="0.2">
      <c r="D6" s="5"/>
    </row>
    <row r="7" spans="1:5" x14ac:dyDescent="0.2">
      <c r="D7" s="5"/>
    </row>
    <row r="8" spans="1:5" x14ac:dyDescent="0.2">
      <c r="D8" s="5"/>
    </row>
    <row r="9" spans="1:5" x14ac:dyDescent="0.2">
      <c r="D9" s="5"/>
    </row>
    <row r="10" spans="1:5" x14ac:dyDescent="0.2">
      <c r="D10" s="5"/>
    </row>
    <row r="11" spans="1:5" x14ac:dyDescent="0.2">
      <c r="D11" s="5"/>
    </row>
    <row r="12" spans="1:5" x14ac:dyDescent="0.2">
      <c r="D12" s="5"/>
    </row>
    <row r="13" spans="1:5" x14ac:dyDescent="0.2">
      <c r="D13" s="5"/>
    </row>
    <row r="14" spans="1:5" x14ac:dyDescent="0.2">
      <c r="D14" s="5"/>
    </row>
    <row r="15" spans="1:5" x14ac:dyDescent="0.2">
      <c r="D15" s="5"/>
    </row>
    <row r="16" spans="1:5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  <row r="20" spans="4:4" x14ac:dyDescent="0.2">
      <c r="D20" s="5"/>
    </row>
    <row r="21" spans="4:4" x14ac:dyDescent="0.2">
      <c r="D21" s="5"/>
    </row>
    <row r="22" spans="4:4" x14ac:dyDescent="0.2">
      <c r="D22" s="5"/>
    </row>
    <row r="23" spans="4:4" x14ac:dyDescent="0.2">
      <c r="D23" s="5"/>
    </row>
    <row r="24" spans="4:4" x14ac:dyDescent="0.2">
      <c r="D24" s="5"/>
    </row>
    <row r="25" spans="4:4" x14ac:dyDescent="0.2">
      <c r="D25" s="5"/>
    </row>
    <row r="26" spans="4:4" x14ac:dyDescent="0.2">
      <c r="D26" s="5"/>
    </row>
    <row r="27" spans="4:4" x14ac:dyDescent="0.2">
      <c r="D27" s="5"/>
    </row>
    <row r="28" spans="4:4" x14ac:dyDescent="0.2">
      <c r="D28" s="5"/>
    </row>
    <row r="29" spans="4:4" x14ac:dyDescent="0.2">
      <c r="D29" s="5"/>
    </row>
    <row r="30" spans="4:4" x14ac:dyDescent="0.2">
      <c r="D30" s="5"/>
    </row>
    <row r="31" spans="4:4" x14ac:dyDescent="0.2">
      <c r="D31" s="5"/>
    </row>
    <row r="32" spans="4:4" x14ac:dyDescent="0.2">
      <c r="D32" s="5"/>
    </row>
    <row r="33" spans="4:4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  <row r="37" spans="4:4" x14ac:dyDescent="0.2">
      <c r="D37" s="5"/>
    </row>
  </sheetData>
  <mergeCells count="1">
    <mergeCell ref="E2:E5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&amp;CHUMAN RESOURCES STAFF</oddHeader>
  </headerFooter>
  <ignoredErrors>
    <ignoredError sqref="D3" formulaRang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view="pageLayout" workbookViewId="0"/>
  </sheetViews>
  <sheetFormatPr baseColWidth="10" defaultRowHeight="16" x14ac:dyDescent="0.2"/>
  <cols>
    <col min="2" max="2" width="7.5" customWidth="1"/>
    <col min="3" max="3" width="15" customWidth="1"/>
    <col min="4" max="4" width="16.5" customWidth="1"/>
    <col min="5" max="5" width="31.83203125" customWidth="1"/>
  </cols>
  <sheetData>
    <row r="1" spans="1:5" x14ac:dyDescent="0.2">
      <c r="A1" s="8"/>
      <c r="B1" s="34" t="s">
        <v>30</v>
      </c>
      <c r="C1" s="34" t="s">
        <v>101</v>
      </c>
      <c r="D1" s="34" t="s">
        <v>102</v>
      </c>
      <c r="E1" s="34" t="s">
        <v>32</v>
      </c>
    </row>
    <row r="2" spans="1:5" x14ac:dyDescent="0.2">
      <c r="A2" s="8" t="s">
        <v>35</v>
      </c>
      <c r="B2" s="8">
        <v>11</v>
      </c>
      <c r="C2" s="12">
        <v>196506.59</v>
      </c>
      <c r="D2" s="12">
        <f>B2*C2</f>
        <v>2161572.4899999998</v>
      </c>
      <c r="E2" s="86" t="s">
        <v>53</v>
      </c>
    </row>
    <row r="3" spans="1:5" ht="17" thickBot="1" x14ac:dyDescent="0.25">
      <c r="A3" s="8" t="s">
        <v>36</v>
      </c>
      <c r="B3" s="8">
        <v>1</v>
      </c>
      <c r="C3" s="12">
        <v>254005.12</v>
      </c>
      <c r="D3" s="12">
        <f>B3*C3</f>
        <v>254005.12</v>
      </c>
      <c r="E3" s="86"/>
    </row>
    <row r="4" spans="1:5" ht="17" thickBot="1" x14ac:dyDescent="0.25">
      <c r="A4" s="8"/>
      <c r="B4" s="8"/>
      <c r="C4" s="12"/>
      <c r="D4" s="41">
        <f>SUM(D2:D3)</f>
        <v>2415577.61</v>
      </c>
      <c r="E4" s="86"/>
    </row>
    <row r="5" spans="1:5" x14ac:dyDescent="0.2">
      <c r="C5" s="5"/>
      <c r="D5" s="5"/>
    </row>
  </sheetData>
  <mergeCells count="1">
    <mergeCell ref="E2:E4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&amp;CCSSD STAFF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view="pageLayout" workbookViewId="0"/>
  </sheetViews>
  <sheetFormatPr baseColWidth="10" defaultRowHeight="16" x14ac:dyDescent="0.2"/>
  <cols>
    <col min="1" max="1" width="16.83203125" customWidth="1"/>
    <col min="2" max="2" width="7.33203125" customWidth="1"/>
    <col min="3" max="3" width="13.6640625" customWidth="1"/>
    <col min="4" max="4" width="14.5" customWidth="1"/>
    <col min="5" max="5" width="21.6640625" customWidth="1"/>
  </cols>
  <sheetData>
    <row r="1" spans="1:5" x14ac:dyDescent="0.2">
      <c r="A1" s="8"/>
      <c r="B1" s="34" t="s">
        <v>30</v>
      </c>
      <c r="C1" s="34" t="s">
        <v>101</v>
      </c>
      <c r="D1" s="34" t="s">
        <v>31</v>
      </c>
      <c r="E1" s="34" t="s">
        <v>32</v>
      </c>
    </row>
    <row r="2" spans="1:5" x14ac:dyDescent="0.2">
      <c r="A2" s="8" t="s">
        <v>38</v>
      </c>
      <c r="B2" s="8">
        <v>1</v>
      </c>
      <c r="C2" s="12">
        <v>452758.58</v>
      </c>
      <c r="D2" s="31">
        <f>B2*C2</f>
        <v>452758.58</v>
      </c>
      <c r="E2" s="89" t="s">
        <v>54</v>
      </c>
    </row>
    <row r="3" spans="1:5" ht="17" thickBot="1" x14ac:dyDescent="0.25">
      <c r="A3" s="8" t="s">
        <v>37</v>
      </c>
      <c r="B3" s="8">
        <v>1</v>
      </c>
      <c r="C3" s="12">
        <v>310479.64</v>
      </c>
      <c r="D3" s="31">
        <f>B3*C3</f>
        <v>310479.64</v>
      </c>
      <c r="E3" s="89"/>
    </row>
    <row r="4" spans="1:5" ht="17" thickBot="1" x14ac:dyDescent="0.25">
      <c r="A4" s="8"/>
      <c r="B4" s="8"/>
      <c r="C4" s="8"/>
      <c r="D4" s="33">
        <f>SUM(D2:D3)</f>
        <v>763238.22</v>
      </c>
      <c r="E4" s="89"/>
    </row>
  </sheetData>
  <mergeCells count="1">
    <mergeCell ref="E2:E4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&amp;CENGINEERING STAFF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8"/>
  <sheetViews>
    <sheetView view="pageLayout" workbookViewId="0">
      <selection activeCell="D8" sqref="D8"/>
    </sheetView>
  </sheetViews>
  <sheetFormatPr baseColWidth="10" defaultRowHeight="16" x14ac:dyDescent="0.2"/>
  <cols>
    <col min="1" max="1" width="20.6640625" customWidth="1"/>
    <col min="2" max="2" width="7.5" customWidth="1"/>
    <col min="3" max="3" width="16.33203125" customWidth="1"/>
    <col min="4" max="4" width="15" customWidth="1"/>
    <col min="5" max="5" width="21.5" customWidth="1"/>
  </cols>
  <sheetData>
    <row r="1" spans="1:5" x14ac:dyDescent="0.2">
      <c r="A1" s="8"/>
      <c r="B1" s="34" t="s">
        <v>30</v>
      </c>
      <c r="C1" s="34" t="s">
        <v>101</v>
      </c>
      <c r="D1" s="34" t="s">
        <v>31</v>
      </c>
      <c r="E1" s="34" t="s">
        <v>32</v>
      </c>
    </row>
    <row r="2" spans="1:5" x14ac:dyDescent="0.2">
      <c r="A2" s="8" t="s">
        <v>45</v>
      </c>
      <c r="B2" s="8">
        <v>1</v>
      </c>
      <c r="C2" s="12">
        <v>1669000</v>
      </c>
      <c r="D2" s="12">
        <f t="shared" ref="D2:D7" si="0">B2*C2</f>
        <v>1669000</v>
      </c>
      <c r="E2" s="86" t="s">
        <v>113</v>
      </c>
    </row>
    <row r="3" spans="1:5" x14ac:dyDescent="0.2">
      <c r="A3" s="8" t="s">
        <v>46</v>
      </c>
      <c r="B3" s="8">
        <v>1</v>
      </c>
      <c r="C3" s="12">
        <v>2619000</v>
      </c>
      <c r="D3" s="12">
        <f t="shared" si="0"/>
        <v>2619000</v>
      </c>
      <c r="E3" s="86"/>
    </row>
    <row r="4" spans="1:5" x14ac:dyDescent="0.2">
      <c r="A4" s="8" t="s">
        <v>47</v>
      </c>
      <c r="B4" s="8">
        <v>1</v>
      </c>
      <c r="C4" s="12">
        <v>876108</v>
      </c>
      <c r="D4" s="12">
        <f t="shared" si="0"/>
        <v>876108</v>
      </c>
      <c r="E4" s="86"/>
    </row>
    <row r="5" spans="1:5" x14ac:dyDescent="0.2">
      <c r="A5" s="8" t="s">
        <v>48</v>
      </c>
      <c r="B5" s="8">
        <v>1</v>
      </c>
      <c r="C5" s="12">
        <v>876108</v>
      </c>
      <c r="D5" s="12">
        <f t="shared" si="0"/>
        <v>876108</v>
      </c>
      <c r="E5" s="86"/>
    </row>
    <row r="6" spans="1:5" x14ac:dyDescent="0.2">
      <c r="A6" s="8" t="s">
        <v>49</v>
      </c>
      <c r="B6" s="8">
        <v>1</v>
      </c>
      <c r="C6" s="12">
        <v>876108</v>
      </c>
      <c r="D6" s="12">
        <f t="shared" si="0"/>
        <v>876108</v>
      </c>
      <c r="E6" s="86"/>
    </row>
    <row r="7" spans="1:5" ht="17" thickBot="1" x14ac:dyDescent="0.25">
      <c r="A7" s="8" t="s">
        <v>50</v>
      </c>
      <c r="B7" s="8">
        <v>2</v>
      </c>
      <c r="C7" s="12">
        <v>559928</v>
      </c>
      <c r="D7" s="12">
        <f t="shared" si="0"/>
        <v>1119856</v>
      </c>
      <c r="E7" s="86"/>
    </row>
    <row r="8" spans="1:5" ht="17" thickBot="1" x14ac:dyDescent="0.25">
      <c r="A8" s="8"/>
      <c r="B8" s="8"/>
      <c r="C8" s="12"/>
      <c r="D8" s="41">
        <f>SUM(D2:D7)</f>
        <v>8036180</v>
      </c>
      <c r="E8" s="86"/>
    </row>
  </sheetData>
  <mergeCells count="1">
    <mergeCell ref="E2:E8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&amp;CNSH TOP MANAGEMENT STAFF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9347-E042-9645-9FC3-32AB696F107E}">
  <dimension ref="A1:F23"/>
  <sheetViews>
    <sheetView view="pageLayout" zoomScaleNormal="100" workbookViewId="0"/>
  </sheetViews>
  <sheetFormatPr baseColWidth="10" defaultRowHeight="16" x14ac:dyDescent="0.2"/>
  <cols>
    <col min="1" max="1" width="23.33203125" customWidth="1"/>
    <col min="2" max="2" width="21.5" customWidth="1"/>
  </cols>
  <sheetData>
    <row r="1" spans="1:6" x14ac:dyDescent="0.2">
      <c r="B1" s="34" t="s">
        <v>170</v>
      </c>
      <c r="C1" s="8"/>
      <c r="D1" s="8"/>
      <c r="E1" s="8"/>
      <c r="F1" s="8"/>
    </row>
    <row r="2" spans="1:6" x14ac:dyDescent="0.2">
      <c r="B2" s="8"/>
      <c r="C2" s="8"/>
      <c r="D2" s="8"/>
      <c r="E2" s="8"/>
      <c r="F2" s="8"/>
    </row>
    <row r="3" spans="1:6" x14ac:dyDescent="0.2">
      <c r="A3" s="8" t="s">
        <v>174</v>
      </c>
      <c r="B3" s="12">
        <v>755000000</v>
      </c>
      <c r="C3" s="8"/>
      <c r="D3" s="8"/>
      <c r="E3" s="8"/>
      <c r="F3" s="8"/>
    </row>
    <row r="4" spans="1:6" x14ac:dyDescent="0.2">
      <c r="A4" s="8"/>
      <c r="B4" s="8"/>
      <c r="C4" s="8"/>
      <c r="D4" s="8"/>
      <c r="E4" s="8"/>
      <c r="F4" s="8"/>
    </row>
    <row r="5" spans="1:6" ht="34" x14ac:dyDescent="0.2">
      <c r="A5" s="44" t="s">
        <v>175</v>
      </c>
      <c r="C5" s="8"/>
      <c r="D5" s="8"/>
      <c r="E5" s="8"/>
      <c r="F5" s="8"/>
    </row>
    <row r="6" spans="1:6" ht="51" x14ac:dyDescent="0.2">
      <c r="A6" s="44" t="s">
        <v>176</v>
      </c>
      <c r="B6" s="12">
        <v>24160000</v>
      </c>
      <c r="C6" s="8"/>
      <c r="D6" s="8"/>
      <c r="E6" s="8"/>
      <c r="F6" s="8"/>
    </row>
    <row r="7" spans="1:6" x14ac:dyDescent="0.2">
      <c r="A7" s="8" t="s">
        <v>171</v>
      </c>
      <c r="B7" s="8"/>
      <c r="C7" s="73" t="s">
        <v>172</v>
      </c>
      <c r="D7" s="8"/>
      <c r="E7" s="8"/>
      <c r="F7" s="8"/>
    </row>
    <row r="8" spans="1:6" ht="17" thickBot="1" x14ac:dyDescent="0.25">
      <c r="A8" s="8"/>
      <c r="B8" s="8"/>
      <c r="C8" s="8"/>
      <c r="D8" s="8"/>
      <c r="E8" s="8"/>
      <c r="F8" s="8"/>
    </row>
    <row r="9" spans="1:6" ht="17" thickBot="1" x14ac:dyDescent="0.25">
      <c r="A9" s="8" t="s">
        <v>173</v>
      </c>
      <c r="B9" s="41">
        <v>1642880</v>
      </c>
      <c r="C9" s="8"/>
      <c r="D9" s="8"/>
      <c r="E9" s="8"/>
      <c r="F9" s="8"/>
    </row>
    <row r="10" spans="1:6" x14ac:dyDescent="0.2">
      <c r="A10" s="8"/>
      <c r="B10" s="8"/>
      <c r="C10" s="8"/>
      <c r="D10" s="8"/>
      <c r="E10" s="8"/>
      <c r="F10" s="8"/>
    </row>
    <row r="11" spans="1:6" x14ac:dyDescent="0.2">
      <c r="A11" s="8"/>
      <c r="B11" s="8"/>
      <c r="C11" s="8"/>
      <c r="D11" s="8"/>
      <c r="E11" s="8"/>
      <c r="F11" s="8"/>
    </row>
    <row r="12" spans="1:6" x14ac:dyDescent="0.2">
      <c r="A12" s="8"/>
      <c r="B12" s="8"/>
      <c r="C12" s="8"/>
      <c r="D12" s="8"/>
      <c r="E12" s="8"/>
      <c r="F12" s="8"/>
    </row>
    <row r="13" spans="1:6" x14ac:dyDescent="0.2">
      <c r="A13" s="8"/>
      <c r="B13" s="8"/>
      <c r="C13" s="8"/>
      <c r="D13" s="8"/>
      <c r="E13" s="8"/>
      <c r="F13" s="8"/>
    </row>
    <row r="14" spans="1:6" x14ac:dyDescent="0.2">
      <c r="A14" s="8"/>
      <c r="B14" s="8"/>
      <c r="C14" s="8"/>
      <c r="D14" s="8"/>
      <c r="E14" s="8"/>
      <c r="F14" s="8"/>
    </row>
    <row r="15" spans="1:6" x14ac:dyDescent="0.2">
      <c r="A15" s="8"/>
      <c r="B15" s="8"/>
      <c r="C15" s="8"/>
      <c r="D15" s="8"/>
      <c r="E15" s="8"/>
      <c r="F15" s="8"/>
    </row>
    <row r="16" spans="1:6" x14ac:dyDescent="0.2">
      <c r="A16" s="8"/>
      <c r="B16" s="8"/>
      <c r="C16" s="8"/>
      <c r="D16" s="8"/>
      <c r="E16" s="8"/>
      <c r="F16" s="8"/>
    </row>
    <row r="17" spans="1:6" x14ac:dyDescent="0.2">
      <c r="A17" s="8"/>
      <c r="B17" s="8"/>
      <c r="C17" s="8"/>
      <c r="D17" s="8"/>
      <c r="E17" s="8"/>
      <c r="F17" s="8"/>
    </row>
    <row r="18" spans="1:6" x14ac:dyDescent="0.2">
      <c r="A18" s="8"/>
      <c r="B18" s="8"/>
      <c r="C18" s="8"/>
      <c r="D18" s="8"/>
      <c r="E18" s="8"/>
      <c r="F18" s="8"/>
    </row>
    <row r="19" spans="1:6" x14ac:dyDescent="0.2">
      <c r="A19" s="8"/>
      <c r="B19" s="8"/>
      <c r="C19" s="8"/>
      <c r="D19" s="8"/>
      <c r="E19" s="8"/>
      <c r="F19" s="8"/>
    </row>
    <row r="20" spans="1:6" x14ac:dyDescent="0.2">
      <c r="A20" s="8"/>
      <c r="B20" s="8"/>
      <c r="C20" s="8"/>
      <c r="D20" s="8"/>
      <c r="E20" s="8"/>
      <c r="F20" s="8"/>
    </row>
    <row r="21" spans="1:6" x14ac:dyDescent="0.2">
      <c r="A21" s="8"/>
      <c r="B21" s="8"/>
      <c r="C21" s="8"/>
      <c r="D21" s="8"/>
      <c r="E21" s="8"/>
      <c r="F21" s="8"/>
    </row>
    <row r="22" spans="1:6" x14ac:dyDescent="0.2">
      <c r="A22" s="8"/>
      <c r="B22" s="8"/>
      <c r="C22" s="8"/>
      <c r="D22" s="8"/>
      <c r="E22" s="8"/>
      <c r="F22" s="8"/>
    </row>
    <row r="23" spans="1:6" x14ac:dyDescent="0.2">
      <c r="A23" s="8"/>
      <c r="B23" s="8"/>
      <c r="C23" s="8"/>
      <c r="D23" s="8"/>
      <c r="E23" s="8"/>
      <c r="F23" s="8"/>
    </row>
  </sheetData>
  <pageMargins left="0.7" right="0.7" top="0.75" bottom="0.75" header="0.3" footer="0.3"/>
  <pageSetup paperSize="9" orientation="portrait" horizontalDpi="0" verticalDpi="0"/>
  <headerFooter>
    <oddHeader>&amp;C&amp;"Times New Roman,Bold"&amp;UProvincial Head Office Budget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"/>
  <sheetViews>
    <sheetView view="pageLayout" workbookViewId="0"/>
  </sheetViews>
  <sheetFormatPr baseColWidth="10" defaultRowHeight="16" x14ac:dyDescent="0.2"/>
  <cols>
    <col min="1" max="1" width="14.6640625" customWidth="1"/>
    <col min="2" max="2" width="7.1640625" customWidth="1"/>
    <col min="3" max="3" width="17.1640625" customWidth="1"/>
    <col min="4" max="4" width="16.5" customWidth="1"/>
    <col min="5" max="5" width="21.5" customWidth="1"/>
  </cols>
  <sheetData>
    <row r="1" spans="1:5" x14ac:dyDescent="0.2">
      <c r="A1" s="8"/>
      <c r="B1" s="34" t="s">
        <v>30</v>
      </c>
      <c r="C1" s="34" t="s">
        <v>101</v>
      </c>
      <c r="D1" s="34" t="s">
        <v>102</v>
      </c>
      <c r="E1" s="34" t="s">
        <v>32</v>
      </c>
    </row>
    <row r="2" spans="1:5" ht="16" customHeight="1" x14ac:dyDescent="0.2">
      <c r="A2" s="8" t="s">
        <v>27</v>
      </c>
      <c r="B2" s="8">
        <v>1</v>
      </c>
      <c r="C2" s="12">
        <v>524816.28</v>
      </c>
      <c r="D2" s="31">
        <f>B2*C2</f>
        <v>524816.28</v>
      </c>
      <c r="E2" s="86" t="s">
        <v>52</v>
      </c>
    </row>
    <row r="3" spans="1:5" x14ac:dyDescent="0.2">
      <c r="A3" s="8" t="s">
        <v>28</v>
      </c>
      <c r="B3" s="8">
        <v>3</v>
      </c>
      <c r="C3" s="12">
        <v>392310.43</v>
      </c>
      <c r="D3" s="31">
        <f t="shared" ref="D3:D5" si="0">B3*C3</f>
        <v>1176931.29</v>
      </c>
      <c r="E3" s="86"/>
    </row>
    <row r="4" spans="1:5" x14ac:dyDescent="0.2">
      <c r="A4" s="8" t="s">
        <v>34</v>
      </c>
      <c r="B4" s="8">
        <v>3</v>
      </c>
      <c r="C4" s="12">
        <v>172599.18</v>
      </c>
      <c r="D4" s="31">
        <f t="shared" si="0"/>
        <v>517797.54</v>
      </c>
      <c r="E4" s="86"/>
    </row>
    <row r="5" spans="1:5" ht="17" thickBot="1" x14ac:dyDescent="0.25">
      <c r="A5" s="8" t="s">
        <v>29</v>
      </c>
      <c r="B5" s="8">
        <v>11</v>
      </c>
      <c r="C5" s="12">
        <v>254005.12</v>
      </c>
      <c r="D5" s="31">
        <f t="shared" si="0"/>
        <v>2794056.32</v>
      </c>
      <c r="E5" s="86"/>
    </row>
    <row r="6" spans="1:5" ht="17" thickBot="1" x14ac:dyDescent="0.25">
      <c r="A6" s="8"/>
      <c r="B6" s="8"/>
      <c r="C6" s="8"/>
      <c r="D6" s="33">
        <f>SUM(D2:D5)</f>
        <v>5013601.43</v>
      </c>
      <c r="E6" s="86"/>
    </row>
  </sheetData>
  <mergeCells count="1">
    <mergeCell ref="E2:E6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&amp;CSUPPLY CHAIN MANAGEMENT STAFF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"/>
  <sheetViews>
    <sheetView workbookViewId="0">
      <selection activeCell="C15" sqref="C15"/>
    </sheetView>
  </sheetViews>
  <sheetFormatPr baseColWidth="10" defaultRowHeight="16" x14ac:dyDescent="0.2"/>
  <cols>
    <col min="1" max="1" width="19.5" customWidth="1"/>
    <col min="3" max="3" width="16" customWidth="1"/>
    <col min="4" max="4" width="14.83203125" customWidth="1"/>
    <col min="5" max="5" width="14.1640625" customWidth="1"/>
    <col min="8" max="8" width="12.83203125" bestFit="1" customWidth="1"/>
    <col min="9" max="9" width="13.83203125" bestFit="1" customWidth="1"/>
  </cols>
  <sheetData>
    <row r="1" spans="1:9" ht="18" x14ac:dyDescent="0.2">
      <c r="A1" s="23"/>
      <c r="B1" s="24" t="s">
        <v>119</v>
      </c>
      <c r="C1" s="24" t="s">
        <v>120</v>
      </c>
      <c r="D1" s="24" t="s">
        <v>32</v>
      </c>
      <c r="E1" s="24" t="s">
        <v>116</v>
      </c>
      <c r="F1" s="90" t="s">
        <v>105</v>
      </c>
      <c r="G1" s="90"/>
      <c r="H1" s="24" t="s">
        <v>116</v>
      </c>
      <c r="I1" s="25" t="s">
        <v>31</v>
      </c>
    </row>
    <row r="2" spans="1:9" x14ac:dyDescent="0.2">
      <c r="A2" s="23"/>
      <c r="B2" s="23"/>
      <c r="C2" s="23"/>
      <c r="D2" s="23"/>
      <c r="E2" s="23"/>
      <c r="F2" s="82"/>
      <c r="G2" s="82"/>
      <c r="H2" s="23"/>
      <c r="I2" s="23"/>
    </row>
    <row r="3" spans="1:9" x14ac:dyDescent="0.2">
      <c r="A3" s="23" t="s">
        <v>76</v>
      </c>
      <c r="B3" s="23">
        <v>651</v>
      </c>
      <c r="C3" s="26">
        <f>B3*34000</f>
        <v>22134000</v>
      </c>
      <c r="D3" s="27">
        <v>1</v>
      </c>
      <c r="E3" s="28">
        <f>C3*D3</f>
        <v>22134000</v>
      </c>
      <c r="F3" s="91">
        <v>0.1</v>
      </c>
      <c r="G3" s="91"/>
      <c r="H3" s="28">
        <f>E3*F3</f>
        <v>2213400</v>
      </c>
      <c r="I3" s="28">
        <f>E3+H3</f>
        <v>24347400</v>
      </c>
    </row>
    <row r="4" spans="1:9" ht="17" thickBot="1" x14ac:dyDescent="0.25">
      <c r="A4" s="23" t="s">
        <v>77</v>
      </c>
      <c r="B4" s="23">
        <v>693</v>
      </c>
      <c r="C4" s="26">
        <f>B4*34000</f>
        <v>23562000</v>
      </c>
      <c r="D4" s="23">
        <v>0.62</v>
      </c>
      <c r="E4" s="28">
        <f>C4*D4</f>
        <v>14608440</v>
      </c>
      <c r="F4" s="91">
        <v>0.05</v>
      </c>
      <c r="G4" s="91"/>
      <c r="H4" s="28">
        <f>E4*F4</f>
        <v>730422</v>
      </c>
      <c r="I4" s="28">
        <f>E4+H4</f>
        <v>15338862</v>
      </c>
    </row>
    <row r="5" spans="1:9" ht="17" thickBot="1" x14ac:dyDescent="0.25">
      <c r="A5" s="8"/>
      <c r="B5" s="8"/>
      <c r="C5" s="8"/>
      <c r="D5" s="8"/>
      <c r="E5" s="8"/>
      <c r="F5" s="8"/>
      <c r="G5" s="8"/>
      <c r="H5" s="8"/>
      <c r="I5" s="29">
        <f>SUM(I3:I4)</f>
        <v>39686262</v>
      </c>
    </row>
    <row r="6" spans="1:9" x14ac:dyDescent="0.2">
      <c r="A6" s="23"/>
      <c r="B6" s="23"/>
      <c r="C6" s="23"/>
      <c r="D6" s="23"/>
      <c r="E6" s="30"/>
      <c r="F6" s="23"/>
      <c r="G6" s="23"/>
      <c r="H6" s="23"/>
      <c r="I6" s="8"/>
    </row>
    <row r="7" spans="1:9" x14ac:dyDescent="0.2">
      <c r="A7" s="8" t="s">
        <v>78</v>
      </c>
      <c r="B7" s="8"/>
      <c r="C7" s="8"/>
      <c r="D7" s="8"/>
      <c r="E7" s="8"/>
      <c r="F7" s="92">
        <v>7.4999999999999997E-2</v>
      </c>
      <c r="G7" s="92"/>
      <c r="H7" s="8"/>
      <c r="I7" s="31">
        <f>I5*0.075</f>
        <v>2976469.65</v>
      </c>
    </row>
    <row r="8" spans="1:9" ht="17" thickBo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17" thickBot="1" x14ac:dyDescent="0.25">
      <c r="A9" s="32" t="s">
        <v>79</v>
      </c>
      <c r="B9" s="32"/>
      <c r="C9" s="8"/>
      <c r="D9" s="8"/>
      <c r="E9" s="8"/>
      <c r="F9" s="8"/>
      <c r="G9" s="8"/>
      <c r="H9" s="8"/>
      <c r="I9" s="33">
        <f>I5+I7</f>
        <v>42662731.649999999</v>
      </c>
    </row>
    <row r="10" spans="1:9" x14ac:dyDescent="0.2">
      <c r="A10" s="8"/>
      <c r="B10" s="8"/>
      <c r="C10" s="8"/>
      <c r="D10" s="8"/>
      <c r="E10" s="8"/>
      <c r="F10" s="8"/>
      <c r="G10" s="8"/>
      <c r="H10" s="8"/>
      <c r="I10" s="8"/>
    </row>
  </sheetData>
  <mergeCells count="5">
    <mergeCell ref="F1:G1"/>
    <mergeCell ref="F3:G3"/>
    <mergeCell ref="F2:G2"/>
    <mergeCell ref="F4:G4"/>
    <mergeCell ref="F7:G7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&amp;CConstruction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zoomScale="90" zoomScaleNormal="90" workbookViewId="0">
      <selection activeCell="E33" sqref="E33"/>
    </sheetView>
  </sheetViews>
  <sheetFormatPr baseColWidth="10" defaultRowHeight="16" x14ac:dyDescent="0.2"/>
  <cols>
    <col min="1" max="1" width="36" customWidth="1"/>
    <col min="2" max="2" width="26.5" customWidth="1"/>
    <col min="3" max="3" width="16.83203125" customWidth="1"/>
    <col min="4" max="4" width="29.6640625" customWidth="1"/>
    <col min="5" max="5" width="18.6640625" style="8" customWidth="1"/>
  </cols>
  <sheetData>
    <row r="1" spans="1:9" x14ac:dyDescent="0.2">
      <c r="A1" s="7" t="s">
        <v>159</v>
      </c>
      <c r="B1" s="8" t="s">
        <v>114</v>
      </c>
      <c r="C1" s="9" t="s">
        <v>8</v>
      </c>
      <c r="D1" s="10" t="s">
        <v>115</v>
      </c>
      <c r="E1" s="19" t="s">
        <v>9</v>
      </c>
      <c r="F1" s="8"/>
      <c r="G1" s="8" t="s">
        <v>10</v>
      </c>
      <c r="H1" s="8"/>
      <c r="I1" s="8">
        <v>773160</v>
      </c>
    </row>
    <row r="2" spans="1:9" x14ac:dyDescent="0.2">
      <c r="A2" s="8" t="s">
        <v>0</v>
      </c>
      <c r="B2" s="12">
        <v>8736699.3399999999</v>
      </c>
      <c r="C2" s="9">
        <v>1</v>
      </c>
      <c r="D2" s="12">
        <f t="shared" ref="D2:D6" si="0">B2*C2</f>
        <v>8736699.3399999999</v>
      </c>
      <c r="E2" s="10">
        <f>D2/I1</f>
        <v>11.299988799213617</v>
      </c>
      <c r="F2" s="8"/>
      <c r="G2" s="8"/>
      <c r="H2" s="8"/>
      <c r="I2" s="8"/>
    </row>
    <row r="3" spans="1:9" x14ac:dyDescent="0.2">
      <c r="A3" s="8" t="s">
        <v>103</v>
      </c>
      <c r="B3" s="12">
        <v>326876.42</v>
      </c>
      <c r="C3" s="9">
        <v>1</v>
      </c>
      <c r="D3" s="12">
        <f t="shared" si="0"/>
        <v>326876.42</v>
      </c>
      <c r="E3" s="10">
        <f>D3/I1</f>
        <v>0.42277978684877643</v>
      </c>
      <c r="F3" s="8"/>
      <c r="G3" s="20">
        <f>SUM('Final Table'!F2:F30)</f>
        <v>31.461505821995598</v>
      </c>
      <c r="H3" s="8"/>
      <c r="I3" s="8"/>
    </row>
    <row r="4" spans="1:9" x14ac:dyDescent="0.2">
      <c r="A4" s="8" t="s">
        <v>1</v>
      </c>
      <c r="B4" s="12">
        <v>254005.12</v>
      </c>
      <c r="C4" s="9">
        <v>1</v>
      </c>
      <c r="D4" s="12">
        <f t="shared" si="0"/>
        <v>254005.12</v>
      </c>
      <c r="E4" s="10">
        <f>D4/773160</f>
        <v>0.32852853225723005</v>
      </c>
      <c r="F4" s="8"/>
      <c r="G4" s="10"/>
      <c r="H4" s="8"/>
      <c r="I4" s="8"/>
    </row>
    <row r="5" spans="1:9" x14ac:dyDescent="0.2">
      <c r="A5" s="8" t="s">
        <v>104</v>
      </c>
      <c r="B5" s="12">
        <v>357310.04</v>
      </c>
      <c r="C5" s="9">
        <v>1</v>
      </c>
      <c r="D5" s="12">
        <f t="shared" si="0"/>
        <v>357310.04</v>
      </c>
      <c r="E5" s="10">
        <f t="shared" ref="E5:E8" si="1">D5/773160</f>
        <v>0.46214242847534792</v>
      </c>
      <c r="F5" s="8"/>
      <c r="G5" s="8"/>
      <c r="H5" s="8"/>
      <c r="I5" s="8"/>
    </row>
    <row r="6" spans="1:9" x14ac:dyDescent="0.2">
      <c r="A6" s="8" t="s">
        <v>2</v>
      </c>
      <c r="B6" s="12">
        <v>849205</v>
      </c>
      <c r="C6" s="9">
        <v>1</v>
      </c>
      <c r="D6" s="12">
        <f t="shared" si="0"/>
        <v>849205</v>
      </c>
      <c r="E6" s="10">
        <f t="shared" si="1"/>
        <v>1.0983560970562367</v>
      </c>
      <c r="F6" s="8"/>
      <c r="G6" s="8"/>
      <c r="H6" s="8"/>
      <c r="I6" s="8"/>
    </row>
    <row r="7" spans="1:9" x14ac:dyDescent="0.2">
      <c r="A7" s="8" t="s">
        <v>80</v>
      </c>
      <c r="B7" s="12">
        <v>52904.33</v>
      </c>
      <c r="C7" s="9">
        <v>1</v>
      </c>
      <c r="D7" s="12">
        <f>B7*C7</f>
        <v>52904.33</v>
      </c>
      <c r="E7" s="10">
        <f t="shared" si="1"/>
        <v>6.8426108438098196E-2</v>
      </c>
      <c r="F7" s="8"/>
      <c r="G7" s="8"/>
      <c r="H7" s="8"/>
      <c r="I7" s="8"/>
    </row>
    <row r="8" spans="1:9" x14ac:dyDescent="0.2">
      <c r="A8" s="8" t="s">
        <v>190</v>
      </c>
      <c r="B8" s="12">
        <v>1085427</v>
      </c>
      <c r="C8" s="9">
        <v>1</v>
      </c>
      <c r="D8" s="12">
        <f>B8*C8</f>
        <v>1085427</v>
      </c>
      <c r="E8" s="9">
        <f t="shared" si="1"/>
        <v>1.4038840602203941</v>
      </c>
      <c r="H8" s="8"/>
      <c r="I8" s="8"/>
    </row>
    <row r="9" spans="1:9" x14ac:dyDescent="0.2">
      <c r="A9" s="8" t="s">
        <v>70</v>
      </c>
      <c r="B9" s="12">
        <v>907850.4</v>
      </c>
      <c r="C9" s="9">
        <v>1</v>
      </c>
      <c r="D9" s="12">
        <f>B9*C9</f>
        <v>907850.4</v>
      </c>
      <c r="E9" s="10">
        <f>D9/773160</f>
        <v>1.1742076672357598</v>
      </c>
      <c r="F9" s="8"/>
      <c r="G9" s="8"/>
      <c r="H9" s="8"/>
      <c r="I9" s="8"/>
    </row>
    <row r="10" spans="1:9" ht="17" customHeight="1" x14ac:dyDescent="0.2">
      <c r="A10" s="8"/>
      <c r="B10" s="12"/>
      <c r="C10" s="9"/>
      <c r="D10" s="12"/>
      <c r="E10" s="10"/>
      <c r="F10" s="8"/>
      <c r="G10" s="8"/>
      <c r="H10" s="8"/>
      <c r="I10" s="8"/>
    </row>
    <row r="11" spans="1:9" x14ac:dyDescent="0.2">
      <c r="A11" s="7" t="s">
        <v>126</v>
      </c>
      <c r="B11" s="12"/>
      <c r="C11" s="8"/>
      <c r="D11" s="12"/>
      <c r="E11" s="10"/>
      <c r="F11" s="10"/>
      <c r="G11" s="8"/>
      <c r="H11" s="8"/>
      <c r="I11" s="8"/>
    </row>
    <row r="12" spans="1:9" ht="16" customHeight="1" x14ac:dyDescent="0.2">
      <c r="A12" s="8" t="s">
        <v>4</v>
      </c>
      <c r="B12" s="12">
        <v>3618088.72</v>
      </c>
      <c r="C12" s="14">
        <v>0.04</v>
      </c>
      <c r="D12" s="12">
        <f>B12*C12</f>
        <v>144723.54880000002</v>
      </c>
      <c r="E12" s="10">
        <f t="shared" ref="E12:E21" si="2">D12/773160</f>
        <v>0.18718447514097991</v>
      </c>
      <c r="F12" s="8"/>
      <c r="G12" s="8"/>
      <c r="H12" s="8"/>
      <c r="I12" s="8"/>
    </row>
    <row r="13" spans="1:9" x14ac:dyDescent="0.2">
      <c r="A13" s="8" t="s">
        <v>5</v>
      </c>
      <c r="B13" s="12">
        <v>4841001.8899999997</v>
      </c>
      <c r="C13" s="14">
        <v>0.23</v>
      </c>
      <c r="D13" s="12">
        <f>B13*C13</f>
        <v>1113430.4346999999</v>
      </c>
      <c r="E13" s="10">
        <f t="shared" si="2"/>
        <v>1.4401035163484917</v>
      </c>
      <c r="F13" s="8"/>
      <c r="G13" s="8"/>
      <c r="H13" s="8"/>
      <c r="I13" s="8"/>
    </row>
    <row r="14" spans="1:9" x14ac:dyDescent="0.2">
      <c r="A14" s="8" t="s">
        <v>6</v>
      </c>
      <c r="B14" s="12">
        <v>2415577.61</v>
      </c>
      <c r="C14" s="14">
        <v>0.62</v>
      </c>
      <c r="D14" s="12">
        <f>B14*C14</f>
        <v>1497658.1181999999</v>
      </c>
      <c r="E14" s="10">
        <f t="shared" si="2"/>
        <v>1.9370610458378601</v>
      </c>
      <c r="F14" s="8"/>
      <c r="G14" s="8"/>
      <c r="H14" s="8"/>
      <c r="I14" s="8"/>
    </row>
    <row r="15" spans="1:9" x14ac:dyDescent="0.2">
      <c r="A15" s="8" t="s">
        <v>7</v>
      </c>
      <c r="B15" s="12">
        <v>763238.22</v>
      </c>
      <c r="C15" s="14">
        <v>0.4</v>
      </c>
      <c r="D15" s="12">
        <f>B15*C15</f>
        <v>305295.288</v>
      </c>
      <c r="E15" s="10">
        <f t="shared" si="2"/>
        <v>0.39486689430389571</v>
      </c>
      <c r="F15" s="8"/>
      <c r="G15" s="8"/>
      <c r="H15" s="8"/>
      <c r="I15" s="8"/>
    </row>
    <row r="16" spans="1:9" x14ac:dyDescent="0.2">
      <c r="A16" s="8" t="s">
        <v>15</v>
      </c>
      <c r="B16" s="12">
        <v>8107085.6299999999</v>
      </c>
      <c r="C16" s="14">
        <v>6.8000000000000005E-2</v>
      </c>
      <c r="D16" s="12">
        <f>PRODUCT(B16,C16)</f>
        <v>551281.82284000004</v>
      </c>
      <c r="E16" s="10">
        <f t="shared" si="2"/>
        <v>0.71302424186455593</v>
      </c>
      <c r="F16" s="8"/>
      <c r="G16" s="8"/>
      <c r="H16" s="8"/>
      <c r="I16" s="8"/>
    </row>
    <row r="17" spans="1:11" x14ac:dyDescent="0.2">
      <c r="A17" s="8" t="s">
        <v>13</v>
      </c>
      <c r="B17" s="12">
        <v>5809000</v>
      </c>
      <c r="C17" s="14">
        <v>6.8000000000000005E-2</v>
      </c>
      <c r="D17" s="12">
        <f>PRODUCT(B17,C17)</f>
        <v>395012</v>
      </c>
      <c r="E17" s="10">
        <f t="shared" si="2"/>
        <v>0.5109058927000879</v>
      </c>
      <c r="F17" s="8"/>
      <c r="G17" s="8"/>
      <c r="H17" s="8"/>
      <c r="I17" s="8"/>
    </row>
    <row r="18" spans="1:11" x14ac:dyDescent="0.2">
      <c r="A18" s="8" t="s">
        <v>14</v>
      </c>
      <c r="B18" s="12">
        <v>24160000</v>
      </c>
      <c r="C18" s="14">
        <v>6.8000000000000005E-2</v>
      </c>
      <c r="D18" s="12">
        <f>B18*C18</f>
        <v>1642880.0000000002</v>
      </c>
      <c r="E18" s="10">
        <f t="shared" si="2"/>
        <v>2.1248900615655235</v>
      </c>
      <c r="F18" s="8"/>
      <c r="G18" s="8"/>
      <c r="H18" s="8"/>
      <c r="I18" s="8"/>
      <c r="J18" s="1"/>
      <c r="K18" s="2"/>
    </row>
    <row r="19" spans="1:11" x14ac:dyDescent="0.2">
      <c r="A19" s="8" t="s">
        <v>74</v>
      </c>
      <c r="B19" s="12">
        <v>6147996.1600000001</v>
      </c>
      <c r="C19" s="14">
        <v>6.8000000000000005E-2</v>
      </c>
      <c r="D19" s="12">
        <f t="shared" ref="D19:D20" si="3">B19*C19</f>
        <v>418063.73888000002</v>
      </c>
      <c r="E19" s="10">
        <f t="shared" si="2"/>
        <v>0.5407208583992964</v>
      </c>
      <c r="F19" s="8"/>
      <c r="G19" s="8"/>
      <c r="H19" s="8"/>
      <c r="I19" s="8"/>
      <c r="J19" s="1"/>
      <c r="K19" s="2"/>
    </row>
    <row r="20" spans="1:11" x14ac:dyDescent="0.2">
      <c r="A20" s="8" t="s">
        <v>75</v>
      </c>
      <c r="B20" s="12">
        <v>1131870.24</v>
      </c>
      <c r="C20" s="14">
        <v>6.8000000000000005E-2</v>
      </c>
      <c r="D20" s="12">
        <f t="shared" si="3"/>
        <v>76967.176319999999</v>
      </c>
      <c r="E20" s="10">
        <f t="shared" si="2"/>
        <v>9.954883377308707E-2</v>
      </c>
      <c r="F20" s="10"/>
      <c r="G20" s="8"/>
      <c r="H20" s="8"/>
      <c r="I20" s="8"/>
      <c r="K20" s="2"/>
    </row>
    <row r="21" spans="1:11" x14ac:dyDescent="0.2">
      <c r="A21" s="8" t="s">
        <v>3</v>
      </c>
      <c r="B21" s="12">
        <v>1079165.1100000001</v>
      </c>
      <c r="C21" s="14">
        <v>6.8000000000000005E-2</v>
      </c>
      <c r="D21" s="12">
        <f>B21*C21</f>
        <v>73383.227480000016</v>
      </c>
      <c r="E21" s="10">
        <f t="shared" si="2"/>
        <v>9.4913378188214617E-2</v>
      </c>
      <c r="F21" s="8"/>
      <c r="G21" s="8"/>
      <c r="H21" s="8"/>
      <c r="I21" s="8"/>
      <c r="K21" s="2"/>
    </row>
    <row r="22" spans="1:11" s="8" customFormat="1" x14ac:dyDescent="0.2">
      <c r="A22" s="8" t="s">
        <v>203</v>
      </c>
      <c r="B22" s="12">
        <v>164800</v>
      </c>
      <c r="C22" s="9">
        <v>0.5</v>
      </c>
      <c r="D22" s="12">
        <f>B22*C22</f>
        <v>82400</v>
      </c>
      <c r="E22" s="10">
        <f>D22/$I$1</f>
        <v>0.10657561177505302</v>
      </c>
    </row>
    <row r="23" spans="1:11" x14ac:dyDescent="0.2">
      <c r="F23" s="8"/>
      <c r="G23" s="8"/>
      <c r="H23" s="8"/>
      <c r="I23" s="8"/>
      <c r="J23" s="3"/>
      <c r="K23" s="2"/>
    </row>
    <row r="24" spans="1:11" x14ac:dyDescent="0.2">
      <c r="A24" s="7" t="s">
        <v>160</v>
      </c>
      <c r="B24" s="12"/>
      <c r="C24" s="8"/>
      <c r="D24" s="12"/>
      <c r="E24" s="10"/>
      <c r="F24" s="8"/>
      <c r="G24" s="8"/>
    </row>
    <row r="25" spans="1:11" x14ac:dyDescent="0.2">
      <c r="A25" s="8" t="s">
        <v>107</v>
      </c>
      <c r="B25" s="12">
        <v>17573890</v>
      </c>
      <c r="C25" s="14" t="s">
        <v>216</v>
      </c>
      <c r="D25" s="12">
        <f t="shared" ref="D25:D30" si="4">B25*I25</f>
        <v>2059440.234375</v>
      </c>
      <c r="E25" s="10">
        <f t="shared" ref="E25:E30" si="5">D25/773160</f>
        <v>2.6636662972411922</v>
      </c>
      <c r="H25" s="8"/>
      <c r="I25" s="14">
        <v>0.1171875</v>
      </c>
    </row>
    <row r="26" spans="1:11" x14ac:dyDescent="0.2">
      <c r="A26" s="8" t="s">
        <v>186</v>
      </c>
      <c r="B26" s="12">
        <v>2210300</v>
      </c>
      <c r="C26" s="14" t="s">
        <v>216</v>
      </c>
      <c r="D26" s="12">
        <f t="shared" si="4"/>
        <v>259019.53125</v>
      </c>
      <c r="E26" s="10">
        <f t="shared" si="5"/>
        <v>0.33501413840602207</v>
      </c>
      <c r="F26" s="8"/>
      <c r="G26" s="8"/>
      <c r="H26" s="8"/>
      <c r="I26" s="14">
        <v>0.1171875</v>
      </c>
    </row>
    <row r="27" spans="1:11" x14ac:dyDescent="0.2">
      <c r="A27" s="8" t="s">
        <v>200</v>
      </c>
      <c r="B27" s="12">
        <v>5572650</v>
      </c>
      <c r="C27" s="14" t="s">
        <v>216</v>
      </c>
      <c r="D27" s="12">
        <f t="shared" si="4"/>
        <v>653044.921875</v>
      </c>
      <c r="E27" s="10">
        <f t="shared" si="5"/>
        <v>0.8446439571046096</v>
      </c>
      <c r="F27" s="8"/>
      <c r="G27" s="8"/>
      <c r="H27" s="8"/>
      <c r="I27" s="14">
        <v>0.1171875</v>
      </c>
    </row>
    <row r="28" spans="1:11" s="4" customFormat="1" x14ac:dyDescent="0.2">
      <c r="A28" s="8" t="s">
        <v>109</v>
      </c>
      <c r="B28" s="12">
        <v>42662731.649999999</v>
      </c>
      <c r="C28" s="14" t="s">
        <v>217</v>
      </c>
      <c r="D28" s="12">
        <f t="shared" si="4"/>
        <v>2172974.6146874535</v>
      </c>
      <c r="E28" s="10">
        <f t="shared" si="5"/>
        <v>2.8105109093686345</v>
      </c>
      <c r="F28" s="16"/>
      <c r="G28" s="8"/>
      <c r="H28" s="16"/>
      <c r="I28" s="14">
        <v>5.093379E-2</v>
      </c>
    </row>
    <row r="29" spans="1:11" x14ac:dyDescent="0.2">
      <c r="A29" s="8" t="s">
        <v>201</v>
      </c>
      <c r="B29" s="12">
        <v>57000</v>
      </c>
      <c r="C29" s="14" t="s">
        <v>218</v>
      </c>
      <c r="D29" s="12">
        <f t="shared" si="4"/>
        <v>20117.647260000002</v>
      </c>
      <c r="E29" s="10">
        <f t="shared" si="5"/>
        <v>2.6020031119043927E-2</v>
      </c>
      <c r="F29" s="16"/>
      <c r="G29" s="16"/>
      <c r="I29" s="14">
        <v>0.35294118000000002</v>
      </c>
    </row>
    <row r="30" spans="1:11" x14ac:dyDescent="0.2">
      <c r="A30" s="8" t="s">
        <v>202</v>
      </c>
      <c r="B30" s="12">
        <v>858480.86</v>
      </c>
      <c r="C30" s="14" t="s">
        <v>196</v>
      </c>
      <c r="D30" s="12">
        <f t="shared" si="4"/>
        <v>286160.28666666662</v>
      </c>
      <c r="E30" s="10">
        <f t="shared" si="5"/>
        <v>0.37011781088864742</v>
      </c>
      <c r="H30" s="8"/>
      <c r="I30" s="14">
        <v>0.33333333333333331</v>
      </c>
    </row>
    <row r="31" spans="1:11" ht="17" thickBot="1" x14ac:dyDescent="0.25">
      <c r="F31" s="8"/>
      <c r="G31" s="8"/>
      <c r="H31" s="8"/>
      <c r="I31" s="8"/>
    </row>
    <row r="32" spans="1:11" ht="17" thickBot="1" x14ac:dyDescent="0.25">
      <c r="A32" s="8" t="s">
        <v>110</v>
      </c>
      <c r="B32" s="8"/>
      <c r="C32" s="8"/>
      <c r="D32" s="21">
        <f>SUM(D2:D30)</f>
        <v>24322130.241334122</v>
      </c>
      <c r="F32" s="8"/>
      <c r="G32" s="8"/>
    </row>
    <row r="33" spans="1:5" ht="17" thickBot="1" x14ac:dyDescent="0.25">
      <c r="A33" s="16" t="s">
        <v>11</v>
      </c>
      <c r="B33" s="8"/>
      <c r="C33" s="8"/>
      <c r="D33" s="8"/>
      <c r="E33" s="22">
        <f>SUM('Final Table'!F2:F30)</f>
        <v>31.461505821995598</v>
      </c>
    </row>
  </sheetData>
  <phoneticPr fontId="5" type="noConversion"/>
  <pageMargins left="0.7" right="0.7" top="0.75" bottom="0.75" header="0.3" footer="0.3"/>
  <pageSetup paperSize="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FCFB-DB94-3242-B1BE-19F54758417A}">
  <dimension ref="A1:D12"/>
  <sheetViews>
    <sheetView view="pageLayout" zoomScaleNormal="100" workbookViewId="0">
      <selection activeCell="D15" sqref="D15"/>
    </sheetView>
  </sheetViews>
  <sheetFormatPr baseColWidth="10" defaultRowHeight="16" x14ac:dyDescent="0.2"/>
  <cols>
    <col min="1" max="1" width="23" style="8" customWidth="1"/>
    <col min="2" max="2" width="24" style="8" customWidth="1"/>
    <col min="3" max="3" width="13.6640625" style="8" customWidth="1"/>
    <col min="4" max="4" width="21.1640625" style="8" customWidth="1"/>
    <col min="5" max="16384" width="10.83203125" style="8"/>
  </cols>
  <sheetData>
    <row r="1" spans="1:4" x14ac:dyDescent="0.2">
      <c r="B1" s="7" t="s">
        <v>177</v>
      </c>
      <c r="C1" s="7" t="s">
        <v>123</v>
      </c>
      <c r="D1" s="7" t="s">
        <v>31</v>
      </c>
    </row>
    <row r="2" spans="1:4" x14ac:dyDescent="0.2">
      <c r="A2" s="8" t="s">
        <v>178</v>
      </c>
      <c r="B2" s="12">
        <v>1000000</v>
      </c>
      <c r="C2" s="12">
        <v>0.62</v>
      </c>
      <c r="D2" s="12">
        <f>B2*C2</f>
        <v>620000</v>
      </c>
    </row>
    <row r="3" spans="1:4" x14ac:dyDescent="0.2">
      <c r="A3" s="8" t="s">
        <v>179</v>
      </c>
      <c r="B3" s="12">
        <v>200000</v>
      </c>
      <c r="C3" s="12">
        <v>0.62</v>
      </c>
      <c r="D3" s="12">
        <f t="shared" ref="D3:D9" si="0">B3*C3</f>
        <v>124000</v>
      </c>
    </row>
    <row r="4" spans="1:4" x14ac:dyDescent="0.2">
      <c r="A4" s="8" t="s">
        <v>180</v>
      </c>
      <c r="B4" s="12">
        <v>1210000</v>
      </c>
      <c r="C4" s="12">
        <v>0.62</v>
      </c>
      <c r="D4" s="12">
        <f t="shared" si="0"/>
        <v>750200</v>
      </c>
    </row>
    <row r="5" spans="1:4" x14ac:dyDescent="0.2">
      <c r="A5" s="8" t="s">
        <v>181</v>
      </c>
      <c r="B5" s="12">
        <v>50000</v>
      </c>
      <c r="C5" s="12">
        <v>0.62</v>
      </c>
      <c r="D5" s="12">
        <f t="shared" si="0"/>
        <v>31000</v>
      </c>
    </row>
    <row r="6" spans="1:4" x14ac:dyDescent="0.2">
      <c r="A6" s="8" t="s">
        <v>182</v>
      </c>
      <c r="B6" s="12">
        <v>100000</v>
      </c>
      <c r="C6" s="12">
        <v>0.62</v>
      </c>
      <c r="D6" s="12">
        <f t="shared" si="0"/>
        <v>62000</v>
      </c>
    </row>
    <row r="7" spans="1:4" x14ac:dyDescent="0.2">
      <c r="A7" s="8" t="s">
        <v>183</v>
      </c>
      <c r="B7" s="12">
        <v>500000</v>
      </c>
      <c r="C7" s="12">
        <v>0.62</v>
      </c>
      <c r="D7" s="12">
        <f t="shared" si="0"/>
        <v>310000</v>
      </c>
    </row>
    <row r="8" spans="1:4" x14ac:dyDescent="0.2">
      <c r="A8" s="8" t="s">
        <v>184</v>
      </c>
      <c r="B8" s="12">
        <v>30000</v>
      </c>
      <c r="C8" s="12">
        <v>0.62</v>
      </c>
      <c r="D8" s="12">
        <f t="shared" si="0"/>
        <v>18600</v>
      </c>
    </row>
    <row r="9" spans="1:4" ht="17" thickBot="1" x14ac:dyDescent="0.25">
      <c r="A9" s="8" t="s">
        <v>185</v>
      </c>
      <c r="B9" s="12">
        <v>475000</v>
      </c>
      <c r="C9" s="12">
        <v>0.62</v>
      </c>
      <c r="D9" s="12">
        <f t="shared" si="0"/>
        <v>294500</v>
      </c>
    </row>
    <row r="10" spans="1:4" ht="17" thickBot="1" x14ac:dyDescent="0.25">
      <c r="B10" s="12"/>
      <c r="D10" s="75">
        <f>SUM(D2:D9)</f>
        <v>2210300</v>
      </c>
    </row>
    <row r="11" spans="1:4" x14ac:dyDescent="0.2">
      <c r="B11" s="12"/>
    </row>
    <row r="12" spans="1:4" x14ac:dyDescent="0.2">
      <c r="B12" s="12"/>
    </row>
  </sheetData>
  <pageMargins left="0.7" right="0.7" top="0.75" bottom="0.75" header="0.3" footer="0.3"/>
  <pageSetup paperSize="9" orientation="portrait" horizontalDpi="0" verticalDpi="0"/>
  <headerFooter>
    <oddHeader>&amp;C&amp;"Times New Roman,Bold"CSSD Equipment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B784-E344-3542-B73E-423B83C5D791}">
  <dimension ref="A1:D9"/>
  <sheetViews>
    <sheetView view="pageLayout" zoomScaleNormal="100" workbookViewId="0">
      <selection activeCell="D7" sqref="D7"/>
    </sheetView>
  </sheetViews>
  <sheetFormatPr baseColWidth="10" defaultRowHeight="16" x14ac:dyDescent="0.2"/>
  <cols>
    <col min="1" max="1" width="30.6640625" style="8" customWidth="1"/>
    <col min="2" max="2" width="8" style="8" customWidth="1"/>
    <col min="3" max="3" width="21.5" style="8" customWidth="1"/>
    <col min="4" max="4" width="21.1640625" style="8" customWidth="1"/>
    <col min="5" max="16384" width="10.83203125" style="8"/>
  </cols>
  <sheetData>
    <row r="1" spans="1:4" ht="68" x14ac:dyDescent="0.2">
      <c r="A1" s="76" t="s">
        <v>187</v>
      </c>
      <c r="B1" s="77" t="s">
        <v>206</v>
      </c>
      <c r="C1" s="76" t="s">
        <v>168</v>
      </c>
      <c r="D1" s="76" t="s">
        <v>122</v>
      </c>
    </row>
    <row r="3" spans="1:4" x14ac:dyDescent="0.2">
      <c r="A3" s="8" t="s">
        <v>204</v>
      </c>
      <c r="B3" s="8">
        <v>40</v>
      </c>
      <c r="C3" s="12">
        <v>120</v>
      </c>
      <c r="D3" s="31">
        <f>B3*C3</f>
        <v>4800</v>
      </c>
    </row>
    <row r="4" spans="1:4" x14ac:dyDescent="0.2">
      <c r="A4" s="8" t="s">
        <v>205</v>
      </c>
      <c r="B4" s="8">
        <v>20</v>
      </c>
      <c r="C4" s="12">
        <v>1500</v>
      </c>
      <c r="D4" s="31">
        <f>B4*C4</f>
        <v>30000</v>
      </c>
    </row>
    <row r="6" spans="1:4" ht="17" thickBot="1" x14ac:dyDescent="0.25">
      <c r="A6" s="8" t="s">
        <v>207</v>
      </c>
      <c r="C6" s="12">
        <v>130000</v>
      </c>
      <c r="D6" s="12">
        <v>130000</v>
      </c>
    </row>
    <row r="7" spans="1:4" ht="17" thickBot="1" x14ac:dyDescent="0.25">
      <c r="D7" s="33">
        <f>SUM(D3:D6)</f>
        <v>164800</v>
      </c>
    </row>
    <row r="9" spans="1:4" ht="68" x14ac:dyDescent="0.2">
      <c r="A9" s="44" t="s">
        <v>208</v>
      </c>
    </row>
  </sheetData>
  <pageMargins left="0.7" right="0.7" top="0.75" bottom="0.75" header="0.3" footer="0.3"/>
  <pageSetup paperSize="9" orientation="portrait" horizontalDpi="0" verticalDpi="0"/>
  <headerFooter>
    <oddHeader>&amp;C&amp;"Times New Roman,Regular"AirCon filters/Maintenance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>
      <selection activeCell="D7" sqref="D7"/>
    </sheetView>
  </sheetViews>
  <sheetFormatPr baseColWidth="10" defaultRowHeight="16" x14ac:dyDescent="0.2"/>
  <cols>
    <col min="1" max="1" width="17.6640625" customWidth="1"/>
  </cols>
  <sheetData>
    <row r="1" spans="1:2" x14ac:dyDescent="0.2">
      <c r="A1" s="43" t="s">
        <v>56</v>
      </c>
      <c r="B1" s="8"/>
    </row>
    <row r="2" spans="1:2" x14ac:dyDescent="0.2">
      <c r="A2" s="8"/>
      <c r="B2" s="8"/>
    </row>
    <row r="3" spans="1:2" x14ac:dyDescent="0.2">
      <c r="A3" s="8" t="s">
        <v>57</v>
      </c>
      <c r="B3" s="8">
        <v>25</v>
      </c>
    </row>
    <row r="4" spans="1:2" x14ac:dyDescent="0.2">
      <c r="A4" s="8" t="s">
        <v>58</v>
      </c>
      <c r="B4" s="8">
        <v>30</v>
      </c>
    </row>
    <row r="5" spans="1:2" x14ac:dyDescent="0.2">
      <c r="A5" s="8" t="s">
        <v>59</v>
      </c>
      <c r="B5" s="8">
        <v>366</v>
      </c>
    </row>
    <row r="6" spans="1:2" x14ac:dyDescent="0.2">
      <c r="A6" s="8" t="s">
        <v>60</v>
      </c>
      <c r="B6" s="8">
        <v>736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topLeftCell="A12" workbookViewId="0">
      <selection activeCell="D6" sqref="D6"/>
    </sheetView>
  </sheetViews>
  <sheetFormatPr baseColWidth="10" defaultRowHeight="16" x14ac:dyDescent="0.2"/>
  <cols>
    <col min="1" max="1" width="23.1640625" customWidth="1"/>
    <col min="2" max="2" width="28.6640625" customWidth="1"/>
    <col min="3" max="3" width="24" customWidth="1"/>
  </cols>
  <sheetData>
    <row r="1" spans="1:3" x14ac:dyDescent="0.2">
      <c r="A1" s="76" t="s">
        <v>127</v>
      </c>
      <c r="B1" s="76" t="s">
        <v>128</v>
      </c>
      <c r="C1" s="76" t="s">
        <v>129</v>
      </c>
    </row>
    <row r="2" spans="1:3" x14ac:dyDescent="0.2">
      <c r="A2" s="63" t="s">
        <v>161</v>
      </c>
      <c r="B2" s="8"/>
      <c r="C2" s="8"/>
    </row>
    <row r="3" spans="1:3" s="56" customFormat="1" x14ac:dyDescent="0.2">
      <c r="A3" s="57" t="s">
        <v>131</v>
      </c>
      <c r="B3" s="57" t="s">
        <v>130</v>
      </c>
      <c r="C3" s="58">
        <v>1</v>
      </c>
    </row>
    <row r="4" spans="1:3" ht="51" x14ac:dyDescent="0.2">
      <c r="A4" s="57" t="s">
        <v>2</v>
      </c>
      <c r="B4" s="61" t="s">
        <v>151</v>
      </c>
      <c r="C4" s="58">
        <v>1</v>
      </c>
    </row>
    <row r="5" spans="1:3" ht="51" x14ac:dyDescent="0.2">
      <c r="A5" s="57" t="s">
        <v>228</v>
      </c>
      <c r="B5" s="44" t="s">
        <v>229</v>
      </c>
      <c r="C5" s="59">
        <v>1</v>
      </c>
    </row>
    <row r="6" spans="1:3" x14ac:dyDescent="0.2">
      <c r="A6" s="8" t="s">
        <v>80</v>
      </c>
      <c r="B6" s="50" t="s">
        <v>152</v>
      </c>
      <c r="C6" s="59">
        <v>1</v>
      </c>
    </row>
    <row r="7" spans="1:3" x14ac:dyDescent="0.2">
      <c r="A7" s="8" t="s">
        <v>190</v>
      </c>
      <c r="B7" s="8" t="s">
        <v>209</v>
      </c>
      <c r="C7" s="59">
        <v>1</v>
      </c>
    </row>
    <row r="8" spans="1:3" ht="102" x14ac:dyDescent="0.2">
      <c r="A8" s="57" t="s">
        <v>70</v>
      </c>
      <c r="B8" s="44" t="s">
        <v>153</v>
      </c>
      <c r="C8" s="58">
        <v>1</v>
      </c>
    </row>
    <row r="9" spans="1:3" x14ac:dyDescent="0.2">
      <c r="A9" s="63" t="s">
        <v>156</v>
      </c>
      <c r="B9" s="8"/>
      <c r="C9" s="59"/>
    </row>
    <row r="10" spans="1:3" x14ac:dyDescent="0.2">
      <c r="A10" s="8" t="s">
        <v>132</v>
      </c>
      <c r="B10" s="8" t="s">
        <v>133</v>
      </c>
      <c r="C10" s="59">
        <v>0.04</v>
      </c>
    </row>
    <row r="11" spans="1:3" x14ac:dyDescent="0.2">
      <c r="A11" s="8" t="s">
        <v>134</v>
      </c>
      <c r="B11" s="8" t="s">
        <v>133</v>
      </c>
      <c r="C11" s="59">
        <v>0.23</v>
      </c>
    </row>
    <row r="12" spans="1:3" x14ac:dyDescent="0.2">
      <c r="A12" s="8" t="s">
        <v>6</v>
      </c>
      <c r="B12" s="8" t="s">
        <v>133</v>
      </c>
      <c r="C12" s="59">
        <v>0.62</v>
      </c>
    </row>
    <row r="13" spans="1:3" x14ac:dyDescent="0.2">
      <c r="A13" s="8" t="s">
        <v>7</v>
      </c>
      <c r="B13" s="8" t="s">
        <v>133</v>
      </c>
      <c r="C13" s="59">
        <v>0.4</v>
      </c>
    </row>
    <row r="14" spans="1:3" x14ac:dyDescent="0.2">
      <c r="A14" s="8" t="s">
        <v>135</v>
      </c>
      <c r="B14" s="8" t="s">
        <v>133</v>
      </c>
      <c r="C14" s="60">
        <v>6.8000000000000005E-2</v>
      </c>
    </row>
    <row r="15" spans="1:3" x14ac:dyDescent="0.2">
      <c r="A15" s="8" t="s">
        <v>13</v>
      </c>
      <c r="B15" s="8" t="s">
        <v>136</v>
      </c>
      <c r="C15" s="60">
        <v>6.8000000000000005E-2</v>
      </c>
    </row>
    <row r="16" spans="1:3" x14ac:dyDescent="0.2">
      <c r="A16" s="8" t="s">
        <v>137</v>
      </c>
      <c r="B16" s="8" t="s">
        <v>138</v>
      </c>
      <c r="C16" s="60">
        <v>6.8000000000000005E-2</v>
      </c>
    </row>
    <row r="17" spans="1:3" x14ac:dyDescent="0.2">
      <c r="A17" s="8" t="s">
        <v>74</v>
      </c>
      <c r="B17" s="8" t="s">
        <v>139</v>
      </c>
      <c r="C17" s="60">
        <v>6.8000000000000005E-2</v>
      </c>
    </row>
    <row r="18" spans="1:3" x14ac:dyDescent="0.2">
      <c r="A18" s="8" t="s">
        <v>75</v>
      </c>
      <c r="B18" s="8" t="s">
        <v>139</v>
      </c>
      <c r="C18" s="60">
        <v>6.8000000000000005E-2</v>
      </c>
    </row>
    <row r="19" spans="1:3" x14ac:dyDescent="0.2">
      <c r="A19" s="8" t="s">
        <v>3</v>
      </c>
      <c r="B19" s="8" t="s">
        <v>140</v>
      </c>
      <c r="C19" s="60">
        <v>6.8000000000000005E-2</v>
      </c>
    </row>
    <row r="20" spans="1:3" x14ac:dyDescent="0.2">
      <c r="A20" s="8" t="s">
        <v>210</v>
      </c>
      <c r="B20" s="8" t="s">
        <v>211</v>
      </c>
      <c r="C20" s="59">
        <v>0.5</v>
      </c>
    </row>
    <row r="21" spans="1:3" x14ac:dyDescent="0.2">
      <c r="A21" s="63" t="s">
        <v>162</v>
      </c>
      <c r="B21" s="8"/>
      <c r="C21" s="59"/>
    </row>
    <row r="22" spans="1:3" ht="34" x14ac:dyDescent="0.2">
      <c r="A22" s="57" t="s">
        <v>141</v>
      </c>
      <c r="B22" s="44" t="s">
        <v>142</v>
      </c>
      <c r="C22" s="58" t="s">
        <v>214</v>
      </c>
    </row>
    <row r="23" spans="1:3" s="8" customFormat="1" ht="34" x14ac:dyDescent="0.2">
      <c r="A23" s="57" t="s">
        <v>143</v>
      </c>
      <c r="B23" s="61" t="s">
        <v>154</v>
      </c>
      <c r="C23" s="58" t="s">
        <v>214</v>
      </c>
    </row>
    <row r="24" spans="1:3" x14ac:dyDescent="0.2">
      <c r="A24" s="8" t="s">
        <v>212</v>
      </c>
      <c r="B24" s="8" t="s">
        <v>213</v>
      </c>
      <c r="C24" s="8" t="s">
        <v>214</v>
      </c>
    </row>
    <row r="25" spans="1:3" x14ac:dyDescent="0.2">
      <c r="A25" s="8" t="s">
        <v>144</v>
      </c>
      <c r="B25" s="8" t="s">
        <v>145</v>
      </c>
      <c r="C25" s="59" t="s">
        <v>157</v>
      </c>
    </row>
    <row r="26" spans="1:3" ht="51" x14ac:dyDescent="0.2">
      <c r="A26" s="57" t="s">
        <v>147</v>
      </c>
      <c r="B26" s="61" t="s">
        <v>155</v>
      </c>
      <c r="C26" s="58" t="s">
        <v>146</v>
      </c>
    </row>
    <row r="27" spans="1:3" ht="53" x14ac:dyDescent="0.2">
      <c r="A27" s="57" t="s">
        <v>148</v>
      </c>
      <c r="B27" s="44" t="s">
        <v>150</v>
      </c>
      <c r="C27" s="58" t="s">
        <v>215</v>
      </c>
    </row>
    <row r="28" spans="1:3" x14ac:dyDescent="0.2">
      <c r="A28" s="8"/>
      <c r="B28" s="8"/>
      <c r="C28" s="59"/>
    </row>
    <row r="29" spans="1:3" ht="34" x14ac:dyDescent="0.2">
      <c r="A29" s="44" t="s">
        <v>149</v>
      </c>
      <c r="B29" s="8"/>
      <c r="C29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workbookViewId="0">
      <selection sqref="A1:O1"/>
    </sheetView>
  </sheetViews>
  <sheetFormatPr baseColWidth="10" defaultRowHeight="16" x14ac:dyDescent="0.2"/>
  <cols>
    <col min="1" max="1" width="11.6640625" style="8" customWidth="1"/>
    <col min="2" max="2" width="6" style="8" customWidth="1"/>
    <col min="3" max="3" width="5.1640625" style="8" customWidth="1"/>
    <col min="4" max="4" width="5.33203125" style="8" customWidth="1"/>
    <col min="5" max="5" width="5" style="8" customWidth="1"/>
    <col min="6" max="6" width="4.6640625" style="8" customWidth="1"/>
    <col min="7" max="7" width="4.5" style="8" customWidth="1"/>
    <col min="8" max="8" width="10.83203125" style="8"/>
    <col min="9" max="9" width="6.5" style="8" customWidth="1"/>
    <col min="10" max="10" width="17.83203125" style="8" customWidth="1"/>
    <col min="11" max="14" width="10.83203125" style="8"/>
    <col min="15" max="15" width="11.1640625" style="8" customWidth="1"/>
    <col min="16" max="16" width="0.1640625" style="8" customWidth="1"/>
    <col min="17" max="16384" width="10.83203125" style="8"/>
  </cols>
  <sheetData>
    <row r="1" spans="1:16" ht="16" customHeight="1" x14ac:dyDescent="0.2">
      <c r="A1" s="79" t="s">
        <v>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x14ac:dyDescent="0.2">
      <c r="B2" s="34" t="s">
        <v>16</v>
      </c>
      <c r="C2" s="34" t="s">
        <v>17</v>
      </c>
      <c r="D2" s="34" t="s">
        <v>18</v>
      </c>
      <c r="E2" s="34" t="s">
        <v>19</v>
      </c>
      <c r="F2" s="34" t="s">
        <v>20</v>
      </c>
      <c r="G2" s="34" t="s">
        <v>21</v>
      </c>
      <c r="H2" s="34" t="s">
        <v>22</v>
      </c>
      <c r="I2" s="34"/>
      <c r="J2" s="34" t="s">
        <v>26</v>
      </c>
      <c r="K2" s="34" t="s">
        <v>117</v>
      </c>
      <c r="L2" s="34"/>
      <c r="M2" s="80" t="s">
        <v>118</v>
      </c>
      <c r="N2" s="80"/>
      <c r="O2" s="80"/>
      <c r="P2" s="80"/>
    </row>
    <row r="3" spans="1:16" x14ac:dyDescent="0.2">
      <c r="A3" s="34" t="s">
        <v>23</v>
      </c>
      <c r="B3" s="8">
        <v>24</v>
      </c>
      <c r="C3" s="8">
        <v>24</v>
      </c>
      <c r="D3" s="8">
        <v>24</v>
      </c>
      <c r="E3" s="8">
        <v>24</v>
      </c>
      <c r="F3" s="8">
        <v>24</v>
      </c>
      <c r="G3" s="8">
        <v>24</v>
      </c>
      <c r="H3" s="81">
        <v>24</v>
      </c>
      <c r="I3" s="81"/>
      <c r="J3" s="62">
        <v>168</v>
      </c>
      <c r="K3" s="81">
        <v>24</v>
      </c>
      <c r="L3" s="81"/>
      <c r="M3" s="81">
        <v>0</v>
      </c>
      <c r="N3" s="81"/>
      <c r="O3" s="81"/>
      <c r="P3" s="81"/>
    </row>
    <row r="4" spans="1:16" x14ac:dyDescent="0.2">
      <c r="A4" s="34" t="s">
        <v>24</v>
      </c>
      <c r="B4" s="8">
        <v>9.5</v>
      </c>
      <c r="C4" s="8">
        <v>9.5</v>
      </c>
      <c r="D4" s="8">
        <v>9.5</v>
      </c>
      <c r="E4" s="8">
        <v>9.5</v>
      </c>
      <c r="F4" s="8">
        <v>5.5</v>
      </c>
      <c r="G4" s="8">
        <v>0</v>
      </c>
      <c r="H4" s="81">
        <v>0</v>
      </c>
      <c r="I4" s="81"/>
      <c r="J4" s="62">
        <v>43.5</v>
      </c>
      <c r="K4" s="81">
        <v>8.6999999999999993</v>
      </c>
      <c r="L4" s="81"/>
      <c r="M4" s="81">
        <v>8.6999999999999993</v>
      </c>
      <c r="N4" s="81"/>
      <c r="O4" s="81"/>
      <c r="P4" s="81"/>
    </row>
    <row r="5" spans="1:16" ht="17" thickBot="1" x14ac:dyDescent="0.25">
      <c r="A5" s="34" t="s">
        <v>25</v>
      </c>
      <c r="B5" s="8">
        <v>8.5</v>
      </c>
      <c r="C5" s="8">
        <v>8.5</v>
      </c>
      <c r="D5" s="8">
        <v>8.5</v>
      </c>
      <c r="E5" s="8">
        <v>8.5</v>
      </c>
      <c r="F5" s="8">
        <v>5.5</v>
      </c>
      <c r="G5" s="8">
        <v>0</v>
      </c>
      <c r="H5" s="81">
        <v>0</v>
      </c>
      <c r="I5" s="81"/>
      <c r="J5" s="62">
        <v>39.5</v>
      </c>
      <c r="K5" s="81">
        <v>7.9</v>
      </c>
      <c r="L5" s="81"/>
      <c r="M5" s="82">
        <v>7.9</v>
      </c>
      <c r="N5" s="82"/>
      <c r="O5" s="82"/>
      <c r="P5" s="82"/>
    </row>
    <row r="6" spans="1:16" ht="17" thickBot="1" x14ac:dyDescent="0.25">
      <c r="J6" s="35">
        <f>SUM(J3:J5)</f>
        <v>251</v>
      </c>
      <c r="K6" s="82"/>
      <c r="L6" s="82"/>
      <c r="M6" s="83">
        <f>SUM(M3:M5)</f>
        <v>16.600000000000001</v>
      </c>
      <c r="N6" s="84"/>
      <c r="O6" s="84"/>
      <c r="P6" s="85"/>
    </row>
    <row r="7" spans="1:16" ht="17" thickBot="1" x14ac:dyDescent="0.25"/>
    <row r="8" spans="1:16" ht="17" thickBot="1" x14ac:dyDescent="0.25">
      <c r="A8" s="8" t="s">
        <v>71</v>
      </c>
      <c r="H8" s="36">
        <v>13052</v>
      </c>
    </row>
    <row r="9" spans="1:16" ht="17" thickBot="1" x14ac:dyDescent="0.25"/>
    <row r="10" spans="1:16" ht="17" thickBot="1" x14ac:dyDescent="0.25">
      <c r="A10" s="32" t="s">
        <v>72</v>
      </c>
      <c r="B10" s="32"/>
      <c r="C10" s="37"/>
      <c r="E10" s="38"/>
      <c r="F10" s="38"/>
      <c r="H10" s="39">
        <v>166</v>
      </c>
    </row>
    <row r="11" spans="1:16" ht="17" thickBot="1" x14ac:dyDescent="0.25">
      <c r="H11" s="66"/>
    </row>
    <row r="12" spans="1:16" ht="17" thickBot="1" x14ac:dyDescent="0.25">
      <c r="A12" s="34" t="s">
        <v>73</v>
      </c>
      <c r="E12" s="40"/>
      <c r="H12" s="67">
        <v>12886</v>
      </c>
      <c r="I12" s="23"/>
    </row>
    <row r="13" spans="1:16" ht="17" thickBot="1" x14ac:dyDescent="0.25"/>
    <row r="14" spans="1:16" ht="20" customHeight="1" thickBot="1" x14ac:dyDescent="0.25">
      <c r="A14" s="78" t="s">
        <v>158</v>
      </c>
      <c r="B14" s="78"/>
      <c r="C14" s="78"/>
      <c r="D14" s="78"/>
      <c r="H14" s="65">
        <v>773160</v>
      </c>
      <c r="I14" s="23"/>
    </row>
    <row r="15" spans="1:16" x14ac:dyDescent="0.2">
      <c r="H15" s="23"/>
    </row>
  </sheetData>
  <mergeCells count="14">
    <mergeCell ref="A14:D14"/>
    <mergeCell ref="A1:O1"/>
    <mergeCell ref="M2:P2"/>
    <mergeCell ref="M3:P3"/>
    <mergeCell ref="M4:P4"/>
    <mergeCell ref="M5:P5"/>
    <mergeCell ref="H3:I3"/>
    <mergeCell ref="H4:I4"/>
    <mergeCell ref="H5:I5"/>
    <mergeCell ref="K6:L6"/>
    <mergeCell ref="M6:P6"/>
    <mergeCell ref="K3:L3"/>
    <mergeCell ref="K4:L4"/>
    <mergeCell ref="K5:L5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&amp;CTHEATRE AVAILABLE CLINICAL HOURS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/>
  </sheetViews>
  <sheetFormatPr baseColWidth="10" defaultRowHeight="16" x14ac:dyDescent="0.2"/>
  <cols>
    <col min="1" max="1" width="21.33203125" customWidth="1"/>
    <col min="2" max="2" width="22.83203125" customWidth="1"/>
    <col min="3" max="3" width="26.6640625" customWidth="1"/>
    <col min="5" max="5" width="18.83203125" customWidth="1"/>
    <col min="6" max="6" width="24.1640625" customWidth="1"/>
  </cols>
  <sheetData>
    <row r="1" spans="1:3" ht="17" x14ac:dyDescent="0.2">
      <c r="A1" s="47" t="s">
        <v>159</v>
      </c>
      <c r="B1" s="48" t="s">
        <v>114</v>
      </c>
      <c r="C1" s="49" t="s">
        <v>121</v>
      </c>
    </row>
    <row r="2" spans="1:3" x14ac:dyDescent="0.2">
      <c r="A2" s="50" t="s">
        <v>0</v>
      </c>
      <c r="B2" s="51">
        <v>8736699.3399999999</v>
      </c>
      <c r="C2" s="52">
        <v>11.299988799213617</v>
      </c>
    </row>
    <row r="3" spans="1:3" x14ac:dyDescent="0.2">
      <c r="A3" s="50" t="s">
        <v>103</v>
      </c>
      <c r="B3" s="51">
        <v>326876.42</v>
      </c>
      <c r="C3" s="52">
        <v>0.42277978684877643</v>
      </c>
    </row>
    <row r="4" spans="1:3" x14ac:dyDescent="0.2">
      <c r="A4" s="50" t="s">
        <v>1</v>
      </c>
      <c r="B4" s="51">
        <v>254005.12</v>
      </c>
      <c r="C4" s="52">
        <v>0.32852853225723005</v>
      </c>
    </row>
    <row r="5" spans="1:3" x14ac:dyDescent="0.2">
      <c r="A5" s="50" t="s">
        <v>104</v>
      </c>
      <c r="B5" s="51">
        <v>357310.04</v>
      </c>
      <c r="C5" s="52">
        <v>0.46214242847534792</v>
      </c>
    </row>
    <row r="6" spans="1:3" x14ac:dyDescent="0.2">
      <c r="A6" s="50" t="s">
        <v>2</v>
      </c>
      <c r="B6" s="51">
        <v>849205</v>
      </c>
      <c r="C6" s="52">
        <v>1.0983560970562367</v>
      </c>
    </row>
    <row r="7" spans="1:3" x14ac:dyDescent="0.2">
      <c r="A7" s="50" t="s">
        <v>80</v>
      </c>
      <c r="B7" s="51">
        <v>52904.33</v>
      </c>
      <c r="C7" s="52">
        <v>6.8426108438098196E-2</v>
      </c>
    </row>
    <row r="8" spans="1:3" x14ac:dyDescent="0.2">
      <c r="A8" s="8" t="s">
        <v>190</v>
      </c>
      <c r="B8" s="12">
        <v>1085427</v>
      </c>
      <c r="C8" s="52">
        <v>1.4038840602203899</v>
      </c>
    </row>
    <row r="9" spans="1:3" ht="17" thickBot="1" x14ac:dyDescent="0.25">
      <c r="A9" s="50" t="s">
        <v>70</v>
      </c>
      <c r="B9" s="51">
        <v>907850.4</v>
      </c>
      <c r="C9" s="52">
        <v>1.1742076672357598</v>
      </c>
    </row>
    <row r="10" spans="1:3" ht="17" thickBot="1" x14ac:dyDescent="0.25">
      <c r="B10" s="33">
        <f>SUM(B2:B9)</f>
        <v>12570277.649999999</v>
      </c>
      <c r="C10" s="53">
        <f>SUM(C2:C9)</f>
        <v>16.258313479745457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selection activeCell="D21" sqref="D21"/>
    </sheetView>
  </sheetViews>
  <sheetFormatPr baseColWidth="10" defaultRowHeight="16" x14ac:dyDescent="0.2"/>
  <cols>
    <col min="1" max="1" width="22" customWidth="1"/>
    <col min="2" max="2" width="17.1640625" customWidth="1"/>
    <col min="3" max="3" width="13.1640625" customWidth="1"/>
    <col min="4" max="4" width="20.6640625" customWidth="1"/>
    <col min="5" max="5" width="15" customWidth="1"/>
  </cols>
  <sheetData>
    <row r="1" spans="1:5" ht="19" x14ac:dyDescent="0.35">
      <c r="A1" s="7" t="s">
        <v>126</v>
      </c>
      <c r="B1" s="54" t="s">
        <v>122</v>
      </c>
      <c r="C1" s="46" t="s">
        <v>123</v>
      </c>
      <c r="D1" s="54" t="s">
        <v>124</v>
      </c>
      <c r="E1" s="46" t="s">
        <v>125</v>
      </c>
    </row>
    <row r="2" spans="1:5" x14ac:dyDescent="0.2">
      <c r="A2" s="8" t="s">
        <v>4</v>
      </c>
      <c r="B2" s="12">
        <v>3618088.72</v>
      </c>
      <c r="C2" s="14">
        <v>0.04</v>
      </c>
      <c r="D2" s="12">
        <f t="shared" ref="D2:D10" si="0">B2*C2</f>
        <v>144723.54880000002</v>
      </c>
      <c r="E2" s="10">
        <v>0.18718447514097991</v>
      </c>
    </row>
    <row r="3" spans="1:5" x14ac:dyDescent="0.2">
      <c r="A3" s="8" t="s">
        <v>5</v>
      </c>
      <c r="B3" s="12">
        <v>4841001.8899999997</v>
      </c>
      <c r="C3" s="14">
        <v>0.23</v>
      </c>
      <c r="D3" s="12">
        <f t="shared" si="0"/>
        <v>1113430.4346999999</v>
      </c>
      <c r="E3" s="10">
        <v>1.4401035163484917</v>
      </c>
    </row>
    <row r="4" spans="1:5" x14ac:dyDescent="0.2">
      <c r="A4" s="8" t="s">
        <v>6</v>
      </c>
      <c r="B4" s="12">
        <v>2415577.61</v>
      </c>
      <c r="C4" s="14">
        <v>0.62</v>
      </c>
      <c r="D4" s="12">
        <f t="shared" si="0"/>
        <v>1497658.1181999999</v>
      </c>
      <c r="E4" s="10">
        <v>1.9370610458378601</v>
      </c>
    </row>
    <row r="5" spans="1:5" x14ac:dyDescent="0.2">
      <c r="A5" s="8" t="s">
        <v>7</v>
      </c>
      <c r="B5" s="12">
        <v>763238.22</v>
      </c>
      <c r="C5" s="14">
        <v>0.4</v>
      </c>
      <c r="D5" s="12">
        <f t="shared" si="0"/>
        <v>305295.288</v>
      </c>
      <c r="E5" s="10">
        <v>0.39486689430389571</v>
      </c>
    </row>
    <row r="6" spans="1:5" x14ac:dyDescent="0.2">
      <c r="A6" s="8" t="s">
        <v>15</v>
      </c>
      <c r="B6" s="12">
        <v>8107085.6299999999</v>
      </c>
      <c r="C6" s="14">
        <v>6.8000000000000005E-2</v>
      </c>
      <c r="D6" s="12">
        <f t="shared" si="0"/>
        <v>551281.82284000004</v>
      </c>
      <c r="E6" s="10">
        <v>0.71302424186455593</v>
      </c>
    </row>
    <row r="7" spans="1:5" x14ac:dyDescent="0.2">
      <c r="A7" s="8" t="s">
        <v>13</v>
      </c>
      <c r="B7" s="12">
        <v>5809000</v>
      </c>
      <c r="C7" s="14">
        <v>6.8000000000000005E-2</v>
      </c>
      <c r="D7" s="12">
        <f t="shared" si="0"/>
        <v>395012</v>
      </c>
      <c r="E7" s="10">
        <v>0.5109058927000879</v>
      </c>
    </row>
    <row r="8" spans="1:5" x14ac:dyDescent="0.2">
      <c r="A8" s="8" t="s">
        <v>14</v>
      </c>
      <c r="B8" s="12">
        <v>24160000</v>
      </c>
      <c r="C8" s="14">
        <v>6.8000000000000005E-2</v>
      </c>
      <c r="D8" s="12">
        <f t="shared" si="0"/>
        <v>1642880.0000000002</v>
      </c>
      <c r="E8" s="10">
        <v>2.1248900615655235</v>
      </c>
    </row>
    <row r="9" spans="1:5" x14ac:dyDescent="0.2">
      <c r="A9" s="8" t="s">
        <v>74</v>
      </c>
      <c r="B9" s="12">
        <v>6147996.1600000001</v>
      </c>
      <c r="C9" s="14">
        <v>6.8000000000000005E-2</v>
      </c>
      <c r="D9" s="12">
        <f t="shared" si="0"/>
        <v>418063.73888000002</v>
      </c>
      <c r="E9" s="10">
        <v>0.5407208583992964</v>
      </c>
    </row>
    <row r="10" spans="1:5" x14ac:dyDescent="0.2">
      <c r="A10" s="8" t="s">
        <v>75</v>
      </c>
      <c r="B10" s="12">
        <v>1131870.24</v>
      </c>
      <c r="C10" s="14">
        <v>6.8000000000000005E-2</v>
      </c>
      <c r="D10" s="12">
        <f t="shared" si="0"/>
        <v>76967.176319999999</v>
      </c>
      <c r="E10" s="10">
        <v>9.954883377308707E-2</v>
      </c>
    </row>
    <row r="11" spans="1:5" x14ac:dyDescent="0.2">
      <c r="A11" s="8" t="s">
        <v>3</v>
      </c>
      <c r="B11" s="12">
        <v>1079165.1100000001</v>
      </c>
      <c r="C11" s="14">
        <v>6.8000000000000005E-2</v>
      </c>
      <c r="D11" s="12">
        <f>B11*C11</f>
        <v>73383.227480000016</v>
      </c>
      <c r="E11" s="10">
        <v>9.4913378188214617E-2</v>
      </c>
    </row>
    <row r="12" spans="1:5" s="8" customFormat="1" x14ac:dyDescent="0.2">
      <c r="A12" s="8" t="s">
        <v>203</v>
      </c>
      <c r="B12" s="12">
        <v>164800</v>
      </c>
      <c r="C12" s="9">
        <v>0.5</v>
      </c>
      <c r="D12" s="12">
        <f>B12*C12</f>
        <v>82400</v>
      </c>
      <c r="E12" s="10">
        <v>0.11</v>
      </c>
    </row>
    <row r="13" spans="1:5" ht="17" thickBot="1" x14ac:dyDescent="0.25"/>
    <row r="14" spans="1:5" ht="17" thickBot="1" x14ac:dyDescent="0.25">
      <c r="D14" s="33">
        <f>SUM(D2:D12)</f>
        <v>6301095.3552199993</v>
      </c>
      <c r="E14" s="53">
        <f>SUM(E2:E12)</f>
        <v>8.1532191981219935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"/>
  <sheetViews>
    <sheetView workbookViewId="0">
      <selection activeCell="A19" sqref="A19"/>
    </sheetView>
  </sheetViews>
  <sheetFormatPr baseColWidth="10" defaultRowHeight="16" x14ac:dyDescent="0.2"/>
  <cols>
    <col min="1" max="1" width="35" style="8" customWidth="1"/>
    <col min="2" max="2" width="14.1640625" style="8" customWidth="1"/>
    <col min="3" max="3" width="19.5" style="8" customWidth="1"/>
    <col min="4" max="4" width="20.83203125" style="8" customWidth="1"/>
    <col min="5" max="5" width="18.1640625" style="8" customWidth="1"/>
    <col min="6" max="16384" width="10.83203125" style="8"/>
  </cols>
  <sheetData>
    <row r="1" spans="1:9" ht="19" x14ac:dyDescent="0.35">
      <c r="A1" s="7" t="s">
        <v>163</v>
      </c>
      <c r="B1" s="54" t="s">
        <v>122</v>
      </c>
      <c r="C1" s="34" t="s">
        <v>123</v>
      </c>
      <c r="D1" s="54" t="s">
        <v>124</v>
      </c>
      <c r="E1" s="34" t="s">
        <v>125</v>
      </c>
      <c r="I1" s="8">
        <v>773160</v>
      </c>
    </row>
    <row r="2" spans="1:9" x14ac:dyDescent="0.2">
      <c r="A2" s="8" t="s">
        <v>107</v>
      </c>
      <c r="B2" s="12">
        <v>17573890</v>
      </c>
      <c r="C2" s="64" t="s">
        <v>193</v>
      </c>
      <c r="D2" s="51">
        <v>2819340.69</v>
      </c>
      <c r="E2" s="52">
        <f>D2/773160</f>
        <v>3.6465164907651713</v>
      </c>
      <c r="I2" s="64">
        <v>0.16</v>
      </c>
    </row>
    <row r="3" spans="1:9" x14ac:dyDescent="0.2">
      <c r="A3" s="8" t="s">
        <v>199</v>
      </c>
      <c r="B3" s="12">
        <v>2210300</v>
      </c>
      <c r="C3" s="14" t="s">
        <v>193</v>
      </c>
      <c r="D3" s="12">
        <f>B3*I3</f>
        <v>354593.58844299999</v>
      </c>
      <c r="E3" s="10">
        <f>D3/$I$1</f>
        <v>0.45862898810466135</v>
      </c>
      <c r="F3" s="68"/>
      <c r="I3" s="14">
        <v>0.16042781</v>
      </c>
    </row>
    <row r="4" spans="1:9" x14ac:dyDescent="0.2">
      <c r="A4" s="8" t="s">
        <v>200</v>
      </c>
      <c r="B4" s="12">
        <v>5572650</v>
      </c>
      <c r="C4" s="64" t="s">
        <v>193</v>
      </c>
      <c r="D4" s="51">
        <v>894008.04</v>
      </c>
      <c r="E4" s="52">
        <f>D4/773160</f>
        <v>1.1563040509079623</v>
      </c>
      <c r="I4" s="64">
        <v>0.16</v>
      </c>
    </row>
    <row r="5" spans="1:9" x14ac:dyDescent="0.2">
      <c r="A5" s="8" t="s">
        <v>109</v>
      </c>
      <c r="B5" s="12">
        <v>42662731.649999999</v>
      </c>
      <c r="C5" s="64" t="s">
        <v>194</v>
      </c>
      <c r="D5" s="51">
        <v>2869690.3</v>
      </c>
      <c r="E5" s="52">
        <f>D5/773160</f>
        <v>3.7116383413523719</v>
      </c>
      <c r="I5" s="64">
        <v>6.7000000000000004E-2</v>
      </c>
    </row>
    <row r="6" spans="1:9" x14ac:dyDescent="0.2">
      <c r="A6" s="8" t="s">
        <v>201</v>
      </c>
      <c r="B6" s="12">
        <v>57000</v>
      </c>
      <c r="C6" s="64" t="s">
        <v>195</v>
      </c>
      <c r="D6" s="51">
        <v>20117.650000000001</v>
      </c>
      <c r="E6" s="52">
        <f>D6/773160</f>
        <v>2.6020034662941696E-2</v>
      </c>
      <c r="I6" s="64">
        <v>0.35299999999999998</v>
      </c>
    </row>
    <row r="7" spans="1:9" ht="17" thickBot="1" x14ac:dyDescent="0.25">
      <c r="A7" s="8" t="s">
        <v>202</v>
      </c>
      <c r="B7" s="12">
        <v>858480.86</v>
      </c>
      <c r="C7" s="64" t="s">
        <v>196</v>
      </c>
      <c r="D7" s="51">
        <v>286160.28999999998</v>
      </c>
      <c r="E7" s="52">
        <f>D7/773160</f>
        <v>0.37011781519995857</v>
      </c>
      <c r="I7" s="64">
        <v>0.33300000000000002</v>
      </c>
    </row>
    <row r="8" spans="1:9" ht="17" thickBot="1" x14ac:dyDescent="0.25">
      <c r="D8" s="69">
        <f>SUM(D2:D7)</f>
        <v>7243910.5584429996</v>
      </c>
      <c r="E8" s="70">
        <f t="shared" ref="E8" si="0">D8/773160</f>
        <v>9.3692257209930663</v>
      </c>
    </row>
    <row r="10" spans="1:9" x14ac:dyDescent="0.2">
      <c r="A10" s="7" t="s">
        <v>164</v>
      </c>
      <c r="B10" s="34" t="s">
        <v>122</v>
      </c>
      <c r="C10" s="34" t="s">
        <v>123</v>
      </c>
      <c r="D10" s="34" t="s">
        <v>124</v>
      </c>
      <c r="E10" s="34" t="s">
        <v>125</v>
      </c>
    </row>
    <row r="11" spans="1:9" x14ac:dyDescent="0.2">
      <c r="A11" s="8" t="s">
        <v>107</v>
      </c>
      <c r="B11" s="12">
        <v>17573890</v>
      </c>
      <c r="C11" s="14" t="s">
        <v>197</v>
      </c>
      <c r="D11" s="12">
        <f t="shared" ref="D11:D16" si="1">B11*I11</f>
        <v>2059440.234375</v>
      </c>
      <c r="E11" s="10">
        <f>D11/$I$1</f>
        <v>2.6636662972411922</v>
      </c>
      <c r="I11" s="14">
        <v>0.1171875</v>
      </c>
    </row>
    <row r="12" spans="1:9" customFormat="1" x14ac:dyDescent="0.2">
      <c r="A12" s="8" t="s">
        <v>186</v>
      </c>
      <c r="B12" s="12">
        <v>2210300</v>
      </c>
      <c r="C12" s="14" t="s">
        <v>197</v>
      </c>
      <c r="D12" s="12">
        <f t="shared" si="1"/>
        <v>259019.53125</v>
      </c>
      <c r="E12" s="10">
        <f t="shared" ref="E12" si="2">D12/773160</f>
        <v>0.33501413840602207</v>
      </c>
      <c r="I12" s="14">
        <v>0.1171875</v>
      </c>
    </row>
    <row r="13" spans="1:9" x14ac:dyDescent="0.2">
      <c r="A13" s="8" t="s">
        <v>200</v>
      </c>
      <c r="B13" s="12">
        <v>5572650</v>
      </c>
      <c r="C13" s="14" t="s">
        <v>197</v>
      </c>
      <c r="D13" s="12">
        <f t="shared" si="1"/>
        <v>653044.921875</v>
      </c>
      <c r="E13" s="10">
        <f t="shared" ref="E13:E16" si="3">D13/$I$1</f>
        <v>0.8446439571046096</v>
      </c>
      <c r="I13" s="14">
        <v>0.1171875</v>
      </c>
    </row>
    <row r="14" spans="1:9" x14ac:dyDescent="0.2">
      <c r="A14" s="8" t="s">
        <v>109</v>
      </c>
      <c r="B14" s="12">
        <v>42662731.649999999</v>
      </c>
      <c r="C14" s="14" t="s">
        <v>198</v>
      </c>
      <c r="D14" s="12">
        <f t="shared" si="1"/>
        <v>2172974.6146874535</v>
      </c>
      <c r="E14" s="10">
        <f t="shared" si="3"/>
        <v>2.8105109093686345</v>
      </c>
      <c r="I14" s="14">
        <v>5.093379E-2</v>
      </c>
    </row>
    <row r="15" spans="1:9" x14ac:dyDescent="0.2">
      <c r="A15" s="8" t="s">
        <v>201</v>
      </c>
      <c r="B15" s="12">
        <v>57000</v>
      </c>
      <c r="C15" s="14" t="s">
        <v>195</v>
      </c>
      <c r="D15" s="12">
        <f t="shared" si="1"/>
        <v>20117.647260000002</v>
      </c>
      <c r="E15" s="10">
        <f t="shared" si="3"/>
        <v>2.6020031119043927E-2</v>
      </c>
      <c r="I15" s="14">
        <v>0.35294118000000002</v>
      </c>
    </row>
    <row r="16" spans="1:9" x14ac:dyDescent="0.2">
      <c r="A16" s="8" t="s">
        <v>202</v>
      </c>
      <c r="B16" s="12">
        <v>858480.86</v>
      </c>
      <c r="C16" s="14" t="s">
        <v>196</v>
      </c>
      <c r="D16" s="12">
        <f t="shared" si="1"/>
        <v>286160.28666666662</v>
      </c>
      <c r="E16" s="10">
        <f t="shared" si="3"/>
        <v>0.37011781088864742</v>
      </c>
      <c r="I16" s="14">
        <v>0.33333333333333331</v>
      </c>
    </row>
    <row r="17" spans="3:5" ht="17" thickBot="1" x14ac:dyDescent="0.25">
      <c r="D17" s="23"/>
      <c r="E17" s="23"/>
    </row>
    <row r="18" spans="3:5" ht="17" thickBot="1" x14ac:dyDescent="0.25">
      <c r="C18" s="23"/>
      <c r="D18" s="33">
        <f>SUM(D11:D16)</f>
        <v>5450757.2361141201</v>
      </c>
      <c r="E18" s="55">
        <f>SUM(E11:E16)</f>
        <v>7.0499731441281499</v>
      </c>
    </row>
  </sheetData>
  <pageMargins left="0.7" right="0.7" top="0.75" bottom="0.75" header="0.3" footer="0.3"/>
  <ignoredErrors>
    <ignoredError sqref="E3 E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view="pageLayout" workbookViewId="0"/>
  </sheetViews>
  <sheetFormatPr baseColWidth="10" defaultRowHeight="16" x14ac:dyDescent="0.2"/>
  <cols>
    <col min="1" max="1" width="19.6640625" customWidth="1"/>
    <col min="2" max="2" width="7.33203125" customWidth="1"/>
    <col min="3" max="3" width="15.83203125" customWidth="1"/>
    <col min="4" max="4" width="15.6640625" customWidth="1"/>
    <col min="5" max="5" width="21.5" customWidth="1"/>
  </cols>
  <sheetData>
    <row r="1" spans="1:5" x14ac:dyDescent="0.2">
      <c r="A1" s="8"/>
      <c r="B1" s="34" t="s">
        <v>30</v>
      </c>
      <c r="C1" s="34" t="s">
        <v>101</v>
      </c>
      <c r="D1" s="34" t="s">
        <v>31</v>
      </c>
      <c r="E1" s="34" t="s">
        <v>32</v>
      </c>
    </row>
    <row r="2" spans="1:5" ht="16" customHeight="1" x14ac:dyDescent="0.2">
      <c r="A2" s="8" t="s">
        <v>27</v>
      </c>
      <c r="B2" s="8">
        <v>1</v>
      </c>
      <c r="C2" s="12">
        <v>586751.98</v>
      </c>
      <c r="D2" s="12">
        <f>B2*C2</f>
        <v>586751.98</v>
      </c>
      <c r="E2" s="86" t="s">
        <v>55</v>
      </c>
    </row>
    <row r="3" spans="1:5" x14ac:dyDescent="0.2">
      <c r="A3" s="8" t="s">
        <v>39</v>
      </c>
      <c r="B3" s="8">
        <v>4</v>
      </c>
      <c r="C3" s="12">
        <v>586751.98</v>
      </c>
      <c r="D3" s="12">
        <f>B3*C3</f>
        <v>2347007.92</v>
      </c>
      <c r="E3" s="86"/>
    </row>
    <row r="4" spans="1:5" x14ac:dyDescent="0.2">
      <c r="A4" s="8" t="s">
        <v>40</v>
      </c>
      <c r="B4" s="8">
        <v>8</v>
      </c>
      <c r="C4" s="12">
        <v>391087.74</v>
      </c>
      <c r="D4" s="12">
        <f>B4*C4</f>
        <v>3128701.92</v>
      </c>
      <c r="E4" s="86"/>
    </row>
    <row r="5" spans="1:5" x14ac:dyDescent="0.2">
      <c r="A5" s="8" t="s">
        <v>41</v>
      </c>
      <c r="B5" s="8">
        <v>4</v>
      </c>
      <c r="C5" s="12">
        <v>256981.82</v>
      </c>
      <c r="D5" s="12">
        <f>B5*C5</f>
        <v>1027927.28</v>
      </c>
      <c r="E5" s="86"/>
    </row>
    <row r="6" spans="1:5" ht="17" thickBot="1" x14ac:dyDescent="0.25">
      <c r="A6" s="8" t="s">
        <v>42</v>
      </c>
      <c r="B6" s="8">
        <v>8</v>
      </c>
      <c r="C6" s="12">
        <v>205788.78</v>
      </c>
      <c r="D6" s="12">
        <f>B6*C6</f>
        <v>1646310.24</v>
      </c>
      <c r="E6" s="86"/>
    </row>
    <row r="7" spans="1:5" ht="17" thickBot="1" x14ac:dyDescent="0.25">
      <c r="A7" s="8"/>
      <c r="B7" s="8"/>
      <c r="C7" s="8"/>
      <c r="D7" s="33">
        <f>SUM(D2:D6)</f>
        <v>8736699.3399999999</v>
      </c>
      <c r="E7" s="86"/>
    </row>
  </sheetData>
  <mergeCells count="1">
    <mergeCell ref="E2:E7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&amp;CNURSING STAFF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view="pageLayout" workbookViewId="0"/>
  </sheetViews>
  <sheetFormatPr baseColWidth="10" defaultRowHeight="16" x14ac:dyDescent="0.2"/>
  <cols>
    <col min="2" max="2" width="8" customWidth="1"/>
    <col min="3" max="3" width="16.83203125" customWidth="1"/>
    <col min="4" max="4" width="14.5" customWidth="1"/>
    <col min="5" max="5" width="21.6640625" customWidth="1"/>
  </cols>
  <sheetData>
    <row r="1" spans="1:5" x14ac:dyDescent="0.2">
      <c r="A1" s="23"/>
      <c r="B1" s="24" t="s">
        <v>30</v>
      </c>
      <c r="C1" s="24" t="s">
        <v>101</v>
      </c>
      <c r="D1" s="24" t="s">
        <v>31</v>
      </c>
      <c r="E1" s="24" t="s">
        <v>32</v>
      </c>
    </row>
    <row r="2" spans="1:5" ht="16" customHeight="1" x14ac:dyDescent="0.2">
      <c r="A2" s="23" t="s">
        <v>44</v>
      </c>
      <c r="B2" s="23">
        <v>2</v>
      </c>
      <c r="C2" s="42">
        <v>163438.21</v>
      </c>
      <c r="D2" s="42">
        <f>B2*C2</f>
        <v>326876.42</v>
      </c>
      <c r="E2" s="87" t="s">
        <v>55</v>
      </c>
    </row>
    <row r="3" spans="1:5" x14ac:dyDescent="0.2">
      <c r="A3" s="23" t="s">
        <v>43</v>
      </c>
      <c r="B3" s="23">
        <v>2</v>
      </c>
      <c r="C3" s="42">
        <v>178655.02</v>
      </c>
      <c r="D3" s="42">
        <f>B3*C3</f>
        <v>357310.04</v>
      </c>
      <c r="E3" s="87"/>
    </row>
    <row r="4" spans="1:5" ht="17" thickBot="1" x14ac:dyDescent="0.25">
      <c r="A4" s="23" t="s">
        <v>36</v>
      </c>
      <c r="B4" s="23">
        <v>1</v>
      </c>
      <c r="C4" s="42">
        <v>254005.12</v>
      </c>
      <c r="D4" s="42">
        <f>B4*C4</f>
        <v>254005.12</v>
      </c>
      <c r="E4" s="87"/>
    </row>
    <row r="5" spans="1:5" ht="17" thickBot="1" x14ac:dyDescent="0.25">
      <c r="A5" s="23"/>
      <c r="B5" s="23"/>
      <c r="C5" s="42"/>
      <c r="D5" s="41">
        <f>SUM(D2:D4)</f>
        <v>938191.58</v>
      </c>
      <c r="E5" s="87"/>
    </row>
    <row r="6" spans="1:5" x14ac:dyDescent="0.2">
      <c r="A6" s="6"/>
      <c r="B6" s="6"/>
      <c r="C6" s="6"/>
      <c r="D6" s="6"/>
      <c r="E6" s="6"/>
    </row>
  </sheetData>
  <mergeCells count="1">
    <mergeCell ref="E2:E5"/>
  </mergeCells>
  <phoneticPr fontId="5" type="noConversion"/>
  <pageMargins left="0.7" right="0.7" top="0.75" bottom="0.75" header="0.3" footer="0.3"/>
  <pageSetup paperSize="9" orientation="portrait" horizontalDpi="0" verticalDpi="0"/>
  <headerFooter>
    <oddHeader>&amp;CTHEATRE STAFF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Final Table</vt:lpstr>
      <vt:lpstr>Long Term Annualiz. table</vt:lpstr>
      <vt:lpstr>METHOD</vt:lpstr>
      <vt:lpstr>Hours</vt:lpstr>
      <vt:lpstr>Full Costs</vt:lpstr>
      <vt:lpstr>Shared Costs</vt:lpstr>
      <vt:lpstr>Capital Costs</vt:lpstr>
      <vt:lpstr>Nursing staff</vt:lpstr>
      <vt:lpstr>Theatre staff</vt:lpstr>
      <vt:lpstr>Electricity</vt:lpstr>
      <vt:lpstr>Essential Consumables</vt:lpstr>
      <vt:lpstr>Linen&amp;Laundry</vt:lpstr>
      <vt:lpstr>HR staff</vt:lpstr>
      <vt:lpstr>CSSD staff</vt:lpstr>
      <vt:lpstr>Engineers</vt:lpstr>
      <vt:lpstr>Top Mngmt</vt:lpstr>
      <vt:lpstr>Head Office budget</vt:lpstr>
      <vt:lpstr>Supl Chain</vt:lpstr>
      <vt:lpstr>Construction</vt:lpstr>
      <vt:lpstr>CSSD Equipment</vt:lpstr>
      <vt:lpstr>AirCon filters Maint</vt:lpstr>
      <vt:lpstr>Staff numbers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Samuel</dc:creator>
  <cp:keywords/>
  <dc:description/>
  <cp:lastModifiedBy>John Samuel</cp:lastModifiedBy>
  <cp:lastPrinted>2019-11-10T20:01:11Z</cp:lastPrinted>
  <dcterms:created xsi:type="dcterms:W3CDTF">2019-07-23T06:07:21Z</dcterms:created>
  <dcterms:modified xsi:type="dcterms:W3CDTF">2020-12-08T18:47:13Z</dcterms:modified>
  <cp:category/>
</cp:coreProperties>
</file>